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624"/>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36\"/>
    </mc:Choice>
  </mc:AlternateContent>
  <xr:revisionPtr revIDLastSave="0" documentId="13_ncr:1_{AE8B6E8D-F82E-489D-B50D-25C57DA7AE77}" xr6:coauthVersionLast="45" xr6:coauthVersionMax="45" xr10:uidLastSave="{00000000-0000-0000-0000-000000000000}"/>
  <bookViews>
    <workbookView xWindow="2580" yWindow="795" windowWidth="20220" windowHeight="11460" tabRatio="842" xr2:uid="{00000000-000D-0000-FFFF-FFFF00000000}"/>
  </bookViews>
  <sheets>
    <sheet name="Formato" sheetId="316" r:id="rId1"/>
    <sheet name="Predial" sheetId="708" r:id="rId2"/>
    <sheet name="Financiero" sheetId="640" r:id="rId3"/>
    <sheet name="Registro fotográfico social" sheetId="707" r:id="rId4"/>
    <sheet name="Registro fotográfico redes" sheetId="703" r:id="rId5"/>
    <sheet name="Registro fotográfico técnico" sheetId="704" r:id="rId6"/>
    <sheet name="Registro fotográfico túnel" sheetId="706" r:id="rId7"/>
    <sheet name="Registro fotográfico puentes" sheetId="705" r:id="rId8"/>
    <sheet name="Registro fotográfico OyM" sheetId="698" r:id="rId9"/>
    <sheet name="Reg fotográfico ambiental UF1-3" sheetId="699" r:id="rId10"/>
    <sheet name="Reg fotográfico ambiental UF2,1" sheetId="700"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4">#REF!</definedName>
    <definedName name="\m" localSheetId="5">#REF!</definedName>
    <definedName name="\m">#REF!</definedName>
    <definedName name="\n" localSheetId="10">#REF!</definedName>
    <definedName name="\n" localSheetId="4">#REF!</definedName>
    <definedName name="\n" localSheetId="5">#REF!</definedName>
    <definedName name="\n">#REF!</definedName>
    <definedName name="\p" localSheetId="10">#REF!</definedName>
    <definedName name="\p" localSheetId="4">#REF!</definedName>
    <definedName name="\p" localSheetId="5">#REF!</definedName>
    <definedName name="\p">#REF!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4">#REF!</definedName>
    <definedName name="_____________K1">#REF!</definedName>
    <definedName name="_____________L1" localSheetId="10">#REF!</definedName>
    <definedName name="_____________L1" localSheetId="4">#REF!</definedName>
    <definedName name="_____________L1">#REF!</definedName>
    <definedName name="_____________L2" localSheetId="10">#REF!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4">#REF!</definedName>
    <definedName name="____________K1">#REF!</definedName>
    <definedName name="____________L1" localSheetId="10">#REF!</definedName>
    <definedName name="____________L1" localSheetId="4">#REF!</definedName>
    <definedName name="____________L1">#REF!</definedName>
    <definedName name="____________L2" localSheetId="10">#REF!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4">#REF!</definedName>
    <definedName name="___________a03">#REF!</definedName>
    <definedName name="___________A1" localSheetId="10">#REF!</definedName>
    <definedName name="___________A1" localSheetId="4">#REF!</definedName>
    <definedName name="___________A1">#REF!</definedName>
    <definedName name="___________A25" localSheetId="10">#REF!</definedName>
    <definedName name="___________A25" localSheetId="4">#REF!</definedName>
    <definedName name="___________A25">#REF!</definedName>
    <definedName name="___________CD1" localSheetId="10">#REF!</definedName>
    <definedName name="___________CD1" localSheetId="4">#REF!</definedName>
    <definedName name="___________CD1">#REF!</definedName>
    <definedName name="___________ddd1" localSheetId="10">#REF!</definedName>
    <definedName name="___________ddd1" localSheetId="4">#REF!</definedName>
    <definedName name="___________ddd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4">#REF!</definedName>
    <definedName name="___________JJ1">#REF!</definedName>
    <definedName name="___________K1" localSheetId="10">#REF!</definedName>
    <definedName name="___________K1" localSheetId="4">#REF!</definedName>
    <definedName name="___________K1">#REF!</definedName>
    <definedName name="___________L1" localSheetId="10">#REF!</definedName>
    <definedName name="___________L1" localSheetId="4">#REF!</definedName>
    <definedName name="___________L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4">#REF!</definedName>
    <definedName name="__________K1">#REF!</definedName>
    <definedName name="__________L1" localSheetId="10">#REF!</definedName>
    <definedName name="__________L1" localSheetId="4">#REF!</definedName>
    <definedName name="__________L1">#REF!</definedName>
    <definedName name="__________L2" localSheetId="10">#REF!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4">#REF!</definedName>
    <definedName name="_________a03">#REF!</definedName>
    <definedName name="_________A1" localSheetId="10">#REF!</definedName>
    <definedName name="_________A1" localSheetId="4">#REF!</definedName>
    <definedName name="_________A1">#REF!</definedName>
    <definedName name="_________A25" localSheetId="10">#REF!</definedName>
    <definedName name="_________A25" localSheetId="4">#REF!</definedName>
    <definedName name="_________A25">#REF!</definedName>
    <definedName name="_________CD1" localSheetId="10">#REF!</definedName>
    <definedName name="_________CD1" localSheetId="4">#REF!</definedName>
    <definedName name="_________CD1">#REF!</definedName>
    <definedName name="_________ddd1" localSheetId="10">#REF!</definedName>
    <definedName name="_________ddd1" localSheetId="4">#REF!</definedName>
    <definedName name="_________ddd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4">#REF!</definedName>
    <definedName name="_________JJ1">#REF!</definedName>
    <definedName name="_________K1" localSheetId="10">#REF!</definedName>
    <definedName name="_________K1" localSheetId="4">#REF!</definedName>
    <definedName name="_________K1">#REF!</definedName>
    <definedName name="_________L1" localSheetId="10">#REF!</definedName>
    <definedName name="_________L1" localSheetId="4">#REF!</definedName>
    <definedName name="_________L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4">#REF!</definedName>
    <definedName name="_________vz2">#REF!</definedName>
    <definedName name="________a03" localSheetId="10">#REF!</definedName>
    <definedName name="________a03" localSheetId="4">#REF!</definedName>
    <definedName name="________a03">#REF!</definedName>
    <definedName name="________A1" localSheetId="10">#REF!</definedName>
    <definedName name="________A1" localSheetId="4">#REF!</definedName>
    <definedName name="________A1">#REF!</definedName>
    <definedName name="________A25" localSheetId="10">#REF!</definedName>
    <definedName name="________A25" localSheetId="4">#REF!</definedName>
    <definedName name="________A25">#REF!</definedName>
    <definedName name="________CD1" localSheetId="10">#REF!</definedName>
    <definedName name="________CD1" localSheetId="4">#REF!</definedName>
    <definedName name="________CD1">#REF!</definedName>
    <definedName name="________ddd1" localSheetId="10">#REF!</definedName>
    <definedName name="________ddd1" localSheetId="4">#REF!</definedName>
    <definedName name="________ddd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4">#REF!</definedName>
    <definedName name="________JJ1">#REF!</definedName>
    <definedName name="________K1" localSheetId="10">#REF!</definedName>
    <definedName name="________K1" localSheetId="4">#REF!</definedName>
    <definedName name="________K1">#REF!</definedName>
    <definedName name="________L1" localSheetId="10">#REF!</definedName>
    <definedName name="________L1" localSheetId="4">#REF!</definedName>
    <definedName name="________L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4">#REF!</definedName>
    <definedName name="________vz2">#REF!</definedName>
    <definedName name="_______a03" localSheetId="10">#REF!</definedName>
    <definedName name="_______a03" localSheetId="4">#REF!</definedName>
    <definedName name="_______a03">#REF!</definedName>
    <definedName name="_______A1" localSheetId="10">#REF!</definedName>
    <definedName name="_______A1" localSheetId="4">#REF!</definedName>
    <definedName name="_______A1">#REF!</definedName>
    <definedName name="_______A25" localSheetId="10">#REF!</definedName>
    <definedName name="_______A25" localSheetId="4">#REF!</definedName>
    <definedName name="_______A25">#REF!</definedName>
    <definedName name="_______CD1" localSheetId="10">#REF!</definedName>
    <definedName name="_______CD1" localSheetId="4">#REF!</definedName>
    <definedName name="_______CD1">#REF!</definedName>
    <definedName name="_______ddd1" localSheetId="10">#REF!</definedName>
    <definedName name="_______ddd1" localSheetId="4">#REF!</definedName>
    <definedName name="_______ddd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4">#REF!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4">#REF!</definedName>
    <definedName name="_______vz2">#REF!</definedName>
    <definedName name="______a03" localSheetId="10">#REF!</definedName>
    <definedName name="______a03" localSheetId="4">#REF!</definedName>
    <definedName name="______a03">#REF!</definedName>
    <definedName name="______A1" localSheetId="10">#REF!</definedName>
    <definedName name="______A1" localSheetId="4">#REF!</definedName>
    <definedName name="______A1">#REF!</definedName>
    <definedName name="______A25" localSheetId="10">#REF!</definedName>
    <definedName name="______A25" localSheetId="4">#REF!</definedName>
    <definedName name="______A25">#REF!</definedName>
    <definedName name="______CD1" localSheetId="10">#REF!</definedName>
    <definedName name="______CD1" localSheetId="4">#REF!</definedName>
    <definedName name="______CD1">#REF!</definedName>
    <definedName name="______ddd1" localSheetId="10">#REF!</definedName>
    <definedName name="______ddd1" localSheetId="4">#REF!</definedName>
    <definedName name="______ddd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4">#REF!</definedName>
    <definedName name="______JJ1">#REF!</definedName>
    <definedName name="______K1" localSheetId="10">#REF!</definedName>
    <definedName name="______K1" localSheetId="4">#REF!</definedName>
    <definedName name="______K1">#REF!</definedName>
    <definedName name="______L1" localSheetId="10">#REF!</definedName>
    <definedName name="______L1" localSheetId="4">#REF!</definedName>
    <definedName name="______L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4">#REF!</definedName>
    <definedName name="______vz2">#REF!</definedName>
    <definedName name="_____a03" localSheetId="10">#REF!</definedName>
    <definedName name="_____a03" localSheetId="4">#REF!</definedName>
    <definedName name="_____a03">#REF!</definedName>
    <definedName name="_____A1" localSheetId="10">#REF!</definedName>
    <definedName name="_____A1" localSheetId="4">#REF!</definedName>
    <definedName name="_____A1">#REF!</definedName>
    <definedName name="_____A25" localSheetId="10">#REF!</definedName>
    <definedName name="_____A25" localSheetId="4">#REF!</definedName>
    <definedName name="_____A25">#REF!</definedName>
    <definedName name="_____CD1" localSheetId="10">#REF!</definedName>
    <definedName name="_____CD1" localSheetId="4">#REF!</definedName>
    <definedName name="_____CD1">#REF!</definedName>
    <definedName name="_____ddd1" localSheetId="10">#REF!</definedName>
    <definedName name="_____ddd1" localSheetId="4">#REF!</definedName>
    <definedName name="_____ddd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4">#REF!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4">#REF!</definedName>
    <definedName name="_____vz2">#REF!</definedName>
    <definedName name="____a03" localSheetId="10">#REF!</definedName>
    <definedName name="____a03" localSheetId="4">#REF!</definedName>
    <definedName name="____a03">#REF!</definedName>
    <definedName name="____A1" localSheetId="10">#REF!</definedName>
    <definedName name="____A1" localSheetId="4">#REF!</definedName>
    <definedName name="____A1">#REF!</definedName>
    <definedName name="____A25" localSheetId="10">#REF!</definedName>
    <definedName name="____A25" localSheetId="4">#REF!</definedName>
    <definedName name="____A25">#REF!</definedName>
    <definedName name="____CD1" localSheetId="10">#REF!</definedName>
    <definedName name="____CD1" localSheetId="4">#REF!</definedName>
    <definedName name="____CD1">#REF!</definedName>
    <definedName name="____ddd1" localSheetId="10">#REF!</definedName>
    <definedName name="____ddd1" localSheetId="4">#REF!</definedName>
    <definedName name="____ddd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4">#REF!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4">#REF!</definedName>
    <definedName name="____vz2">#REF!</definedName>
    <definedName name="___a03" localSheetId="10">#REF!</definedName>
    <definedName name="___a03" localSheetId="4">#REF!</definedName>
    <definedName name="___a03">#REF!</definedName>
    <definedName name="___A1" localSheetId="10">#REF!</definedName>
    <definedName name="___A1" localSheetId="4">#REF!</definedName>
    <definedName name="___A1">#REF!</definedName>
    <definedName name="___A25" localSheetId="10">#REF!</definedName>
    <definedName name="___A25" localSheetId="4">#REF!</definedName>
    <definedName name="___A25">#REF!</definedName>
    <definedName name="___CD1" localSheetId="10">#REF!</definedName>
    <definedName name="___CD1" localSheetId="4">#REF!</definedName>
    <definedName name="___CD1">#REF!</definedName>
    <definedName name="___ddd1" localSheetId="10">#REF!</definedName>
    <definedName name="___ddd1" localSheetId="4">#REF!</definedName>
    <definedName name="___ddd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4">#REF!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4">#REF!</definedName>
    <definedName name="___vz2">#REF!</definedName>
    <definedName name="__a03" localSheetId="10">#REF!</definedName>
    <definedName name="__a03" localSheetId="4">#REF!</definedName>
    <definedName name="__a03">#REF!</definedName>
    <definedName name="__A1" localSheetId="10">#REF!</definedName>
    <definedName name="__A1" localSheetId="4">#REF!</definedName>
    <definedName name="__A1">#REF!</definedName>
    <definedName name="__A25" localSheetId="10">#REF!</definedName>
    <definedName name="__A25" localSheetId="4">#REF!</definedName>
    <definedName name="__A25">#REF!</definedName>
    <definedName name="__CD1" localSheetId="10">#REF!</definedName>
    <definedName name="__CD1" localSheetId="4">#REF!</definedName>
    <definedName name="__CD1">#REF!</definedName>
    <definedName name="__ddd1" localSheetId="10">#REF!</definedName>
    <definedName name="__ddd1" localSheetId="4">#REF!</definedName>
    <definedName name="__ddd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4">#REF!</definedName>
    <definedName name="__JJ1">#REF!</definedName>
    <definedName name="__K1" localSheetId="10">#REF!</definedName>
    <definedName name="__K1" localSheetId="4">#REF!</definedName>
    <definedName name="__K1">#REF!</definedName>
    <definedName name="__L1" localSheetId="10">#REF!</definedName>
    <definedName name="__L1" localSheetId="4">#REF!</definedName>
    <definedName name="__L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4">#REF!</definedName>
    <definedName name="__vz2">#REF!</definedName>
    <definedName name="_a03" localSheetId="10">#REF!</definedName>
    <definedName name="_a03" localSheetId="4">#REF!</definedName>
    <definedName name="_a03">#REF!</definedName>
    <definedName name="_A1" localSheetId="10">#REF!</definedName>
    <definedName name="_A1" localSheetId="4">#REF!</definedName>
    <definedName name="_A1">#REF!</definedName>
    <definedName name="_A25" localSheetId="10">#REF!</definedName>
    <definedName name="_A25" localSheetId="4">#REF!</definedName>
    <definedName name="_A25">#REF!</definedName>
    <definedName name="_CD1" localSheetId="10">#REF!</definedName>
    <definedName name="_CD1" localSheetId="4">#REF!</definedName>
    <definedName name="_CD1">#REF!</definedName>
    <definedName name="_ddd1" localSheetId="10">#REF!</definedName>
    <definedName name="_ddd1" localSheetId="4">#REF!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4">#REF!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4">#REF!</definedName>
    <definedName name="_vz2">#REF!</definedName>
    <definedName name="A" localSheetId="10">#REF!</definedName>
    <definedName name="A" localSheetId="4">#REF!</definedName>
    <definedName name="A">#REF!</definedName>
    <definedName name="A_IMPRESIÓN_IM" localSheetId="10">#REF!</definedName>
    <definedName name="A_IMPRESIÓN_IM" localSheetId="4">#REF!</definedName>
    <definedName name="A_IMPRESIÓN_IM" localSheetId="5">#REF!</definedName>
    <definedName name="A_IMPRESIÓN_IM">#REF!</definedName>
    <definedName name="AAA" localSheetId="10">#REF!</definedName>
    <definedName name="AAA" localSheetId="4">#REF!</definedName>
    <definedName name="AAA">#REF!</definedName>
    <definedName name="AAAA" localSheetId="10">#REF!</definedName>
    <definedName name="AAAA" localSheetId="4">#REF!</definedName>
    <definedName name="AAAA">#REF!</definedName>
    <definedName name="AAAAA" localSheetId="10">#REF!</definedName>
    <definedName name="AAAAA" localSheetId="4">#REF!</definedName>
    <definedName name="AAAAA">#REF!</definedName>
    <definedName name="AAAAAA" localSheetId="10">#REF!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4">#REF!</definedName>
    <definedName name="alaaa">#REF!</definedName>
    <definedName name="alarg" localSheetId="10">#REF!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10">'Reg fotográfico ambiental UF2,1'!$B$1:$M$121</definedName>
    <definedName name="_xlnm.Print_Area" localSheetId="8">'Registro fotográfico OyM'!$B$1:$M$53</definedName>
    <definedName name="_xlnm.Print_Area" localSheetId="4">'Registro fotográfico redes'!$B$1:$M$53</definedName>
    <definedName name="_xlnm.Print_Area" localSheetId="3">'Registro fotográfico social'!$B$1:$L$53</definedName>
    <definedName name="_xlnm.Print_Area" localSheetId="5">'Registro fotográfico técnico'!$B$1:$L$104</definedName>
    <definedName name="_xlnm.Print_Area" localSheetId="6">'Registro fotográfico túnel'!$B$1:$M$149</definedName>
    <definedName name="arena" localSheetId="9">#REF!</definedName>
    <definedName name="arena" localSheetId="10">#REF!</definedName>
    <definedName name="arena" localSheetId="4">#REF!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9" hidden="1">[7]L!#REF!</definedName>
    <definedName name="boor" localSheetId="10"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4">#REF!</definedName>
    <definedName name="C.B.R._USME">#REF!</definedName>
    <definedName name="C.B.R_Usme" localSheetId="10">#REF!</definedName>
    <definedName name="C.B.R_Usme" localSheetId="4">#REF!</definedName>
    <definedName name="C.B.R_Usme">#REF!</definedName>
    <definedName name="C_B_R_USME" localSheetId="10">#REF!</definedName>
    <definedName name="C_B_R_USME" localSheetId="4">#REF!</definedName>
    <definedName name="C_B_R_USME">#REF!</definedName>
    <definedName name="CARACTERIZACION" localSheetId="10">#REF!</definedName>
    <definedName name="CARACTERIZACION" localSheetId="4">#REF!</definedName>
    <definedName name="CARACTERIZACION">#REF!</definedName>
    <definedName name="CARAS" localSheetId="10">#REF!</definedName>
    <definedName name="CARAS" localSheetId="4">#REF!</definedName>
    <definedName name="CARAS">#REF!</definedName>
    <definedName name="CARASF2" localSheetId="10">#REF!</definedName>
    <definedName name="CARASF2" localSheetId="4">#REF!</definedName>
    <definedName name="CARASF2">#REF!</definedName>
    <definedName name="CARLOS" localSheetId="10">#REF!</definedName>
    <definedName name="CARLOS" localSheetId="4">#REF!</definedName>
    <definedName name="CARLOS">#REF!</definedName>
    <definedName name="CARSF1" localSheetId="10">#REF!</definedName>
    <definedName name="CARSF1" localSheetId="4">#REF!</definedName>
    <definedName name="CARSF1">#REF!</definedName>
    <definedName name="CARSF2" localSheetId="10">#REF!</definedName>
    <definedName name="CARSF2" localSheetId="4">#REF!</definedName>
    <definedName name="CARSF2">#REF!</definedName>
    <definedName name="CARSF3" localSheetId="10">#REF!</definedName>
    <definedName name="CARSF3" localSheetId="4">#REF!</definedName>
    <definedName name="CARSF3">#REF!</definedName>
    <definedName name="Cimiento">[8]Hoja2!$C$9:$C$11</definedName>
    <definedName name="Clasificacion" localSheetId="10">[9]!Clasificacion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4">#REF!</definedName>
    <definedName name="CLASIFICACION1">#REF!</definedName>
    <definedName name="CLASIFICACION2" localSheetId="10">#REF!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4">#REF!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4">#REF!</definedName>
    <definedName name="CUADR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4">#REF!</definedName>
    <definedName name="CVBBB">#REF!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4">#REF!</definedName>
    <definedName name="Datos" localSheetId="5">#REF!</definedName>
    <definedName name="Datos">#REF!</definedName>
    <definedName name="dddd" localSheetId="10">#REF!</definedName>
    <definedName name="dddd" localSheetId="4">#REF!</definedName>
    <definedName name="dddd">#REF!</definedName>
    <definedName name="DEPARTAMENTO" localSheetId="10">#REF!</definedName>
    <definedName name="DEPARTAMENTO" localSheetId="4">#REF!</definedName>
    <definedName name="DEPARTAMENTO" localSheetId="5">#REF!</definedName>
    <definedName name="DEPARTAMENTO">#REF!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4">#REF!</definedName>
    <definedName name="dgdgdg">#REF!</definedName>
    <definedName name="dgdgfe" localSheetId="10">#REF!</definedName>
    <definedName name="dgdgfe" localSheetId="4">#REF!</definedName>
    <definedName name="dgdgfe">#REF!</definedName>
    <definedName name="DIANA" localSheetId="10">#REF!</definedName>
    <definedName name="DIANA" localSheetId="4">#REF!</definedName>
    <definedName name="DIANA">#REF!</definedName>
    <definedName name="DISEÑOMARSHALL" localSheetId="10">#REF!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0">[1]DATOS!#REF!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4">#REF!</definedName>
    <definedName name="EQUIV">#REF!</definedName>
    <definedName name="Estabilidad" localSheetId="10">#REF!</definedName>
    <definedName name="Estabilidad" localSheetId="4">#REF!</definedName>
    <definedName name="Estabilidad">#REF!</definedName>
    <definedName name="Estabilidad2" localSheetId="10">#REF!</definedName>
    <definedName name="Estabilidad2" localSheetId="4">#REF!</definedName>
    <definedName name="Estabilidad2">#REF!</definedName>
    <definedName name="Estabilidad3" localSheetId="10">#REF!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4">#REF!</definedName>
    <definedName name="FacCorec2">#REF!</definedName>
    <definedName name="Faccorec3" localSheetId="10">#REF!</definedName>
    <definedName name="Faccorec3" localSheetId="4">#REF!</definedName>
    <definedName name="Faccorec3">#REF!</definedName>
    <definedName name="FactCorrecc" localSheetId="10">#REF!</definedName>
    <definedName name="FactCorrecc" localSheetId="4">#REF!</definedName>
    <definedName name="FactCorrecc">#REF!</definedName>
    <definedName name="feb" localSheetId="2">#REF!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4">#REF!</definedName>
    <definedName name="fff">#REF!</definedName>
    <definedName name="FIRMA" localSheetId="9">INDIRECTOMIFOTO</definedName>
    <definedName name="FIRMA" localSheetId="10">INDIRECTOMIFOTO</definedName>
    <definedName name="FIRMA" localSheetId="4">INDIRECTOMIFOTO</definedName>
    <definedName name="FIRMA">INDIRECTOMIFOTO</definedName>
    <definedName name="Flujo" localSheetId="9">#REF!</definedName>
    <definedName name="Flujo" localSheetId="10">#REF!</definedName>
    <definedName name="Flujo" localSheetId="4">#REF!</definedName>
    <definedName name="Flujo">#REF!</definedName>
    <definedName name="Flujo2" localSheetId="10">#REF!</definedName>
    <definedName name="Flujo2" localSheetId="4">#REF!</definedName>
    <definedName name="Flujo2">#REF!</definedName>
    <definedName name="Flujo3" localSheetId="10">#REF!</definedName>
    <definedName name="Flujo3" localSheetId="4">#REF!</definedName>
    <definedName name="Flujo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9">[15]Datos!#REF!</definedName>
    <definedName name="Fuente" localSheetId="10">[15]Datos!#REF!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4">#REF!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4">#REF!</definedName>
    <definedName name="GRAF">#REF!</definedName>
    <definedName name="graNo" localSheetId="10">#REF!</definedName>
    <definedName name="graNo" localSheetId="4">#REF!</definedName>
    <definedName name="graNo">#REF!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4">'[17]Datos Generales'!#REF!</definedName>
    <definedName name="IMAGEN1">'[17]Datos Generales'!#REF!</definedName>
    <definedName name="IMAGEN2" localSheetId="10">'[17]Datos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4">#REF!</definedName>
    <definedName name="informe" localSheetId="5">#REF!</definedName>
    <definedName name="informe">#REF!</definedName>
    <definedName name="J" localSheetId="10">#REF!</definedName>
    <definedName name="J" localSheetId="4">#REF!</definedName>
    <definedName name="J">#REF!</definedName>
    <definedName name="J.J" localSheetId="10">#REF!</definedName>
    <definedName name="J.J" localSheetId="4">#REF!</definedName>
    <definedName name="J.J">#REF!</definedName>
    <definedName name="J.J5" localSheetId="10">#REF!</definedName>
    <definedName name="J.J5" localSheetId="4">#REF!</definedName>
    <definedName name="J.J5">#REF!</definedName>
    <definedName name="JAIME" localSheetId="10">#REF!</definedName>
    <definedName name="JAIME" localSheetId="4">#REF!</definedName>
    <definedName name="JAIME">#REF!</definedName>
    <definedName name="JJUUI" localSheetId="10">#REF!</definedName>
    <definedName name="JJUUI" localSheetId="4">#REF!</definedName>
    <definedName name="JJUUI">#REF!</definedName>
    <definedName name="JKJK" localSheetId="10">#REF!</definedName>
    <definedName name="JKJK" localSheetId="4">#REF!</definedName>
    <definedName name="JKJK">#REF!</definedName>
    <definedName name="jose" localSheetId="10">#REF!</definedName>
    <definedName name="jose" localSheetId="4">#REF!</definedName>
    <definedName name="jose">#REF!</definedName>
    <definedName name="JOTA">#N/A</definedName>
    <definedName name="JUAN" localSheetId="9">#REF!</definedName>
    <definedName name="JUAN" localSheetId="10">#REF!</definedName>
    <definedName name="JUAN" localSheetId="4">#REF!</definedName>
    <definedName name="JUAN">#REF!</definedName>
    <definedName name="JUANA" localSheetId="10">#REF!</definedName>
    <definedName name="JUANA" localSheetId="4">#REF!</definedName>
    <definedName name="JUANA">#REF!</definedName>
    <definedName name="julio" localSheetId="10">#REF!</definedName>
    <definedName name="julio" localSheetId="4">#REF!</definedName>
    <definedName name="julio">#REF!</definedName>
    <definedName name="JUSNSNS" localSheetId="10">#REF!</definedName>
    <definedName name="JUSNSNS" localSheetId="4">#REF!</definedName>
    <definedName name="JUSNSNS">#REF!</definedName>
    <definedName name="K" localSheetId="10">#REF!</definedName>
    <definedName name="K" localSheetId="4">#REF!</definedName>
    <definedName name="K" localSheetId="5">#REF!</definedName>
    <definedName name="K">#REF!</definedName>
    <definedName name="KIU" localSheetId="10">#REF!</definedName>
    <definedName name="KIU" localSheetId="4">#REF!</definedName>
    <definedName name="KIU" localSheetId="5">#REF!</definedName>
    <definedName name="KIU">#REF!</definedName>
    <definedName name="KJUI" localSheetId="10">#REF!</definedName>
    <definedName name="KJUI" localSheetId="4">#REF!</definedName>
    <definedName name="KJUI" localSheetId="5">#REF!</definedName>
    <definedName name="KJUI">#REF!</definedName>
    <definedName name="KOIUIYUU" localSheetId="10">#REF!</definedName>
    <definedName name="KOIUIYUU" localSheetId="4">#REF!</definedName>
    <definedName name="KOIUIYUU" localSheetId="5">#REF!</definedName>
    <definedName name="KOIUIYUU">#REF!</definedName>
    <definedName name="KOP" localSheetId="10">#REF!</definedName>
    <definedName name="KOP" localSheetId="4">#REF!</definedName>
    <definedName name="KOP" localSheetId="5">#REF!</definedName>
    <definedName name="KOP">#REF!</definedName>
    <definedName name="KSUDUD" localSheetId="10">#REF!</definedName>
    <definedName name="KSUDUD" localSheetId="4">#REF!</definedName>
    <definedName name="KSUDUD">#REF!</definedName>
    <definedName name="l" localSheetId="10">#REF!</definedName>
    <definedName name="l" localSheetId="4">#REF!</definedName>
    <definedName name="l">#REF!</definedName>
    <definedName name="lectarcilla1" localSheetId="10">#REF!</definedName>
    <definedName name="lectarcilla1" localSheetId="4">#REF!</definedName>
    <definedName name="lectarcilla1">#REF!</definedName>
    <definedName name="lectarcilla2" localSheetId="10">#REF!</definedName>
    <definedName name="lectarcilla2" localSheetId="4">#REF!</definedName>
    <definedName name="lectarcilla2">#REF!</definedName>
    <definedName name="lectarcilla3" localSheetId="10">#REF!</definedName>
    <definedName name="lectarcilla3" localSheetId="4">#REF!</definedName>
    <definedName name="lectarcilla3">#REF!</definedName>
    <definedName name="lectarena1" localSheetId="10">#REF!</definedName>
    <definedName name="lectarena1" localSheetId="4">#REF!</definedName>
    <definedName name="lectarena1">#REF!</definedName>
    <definedName name="lectarena2" localSheetId="10">#REF!</definedName>
    <definedName name="lectarena2" localSheetId="4">#REF!</definedName>
    <definedName name="lectarena2">#REF!</definedName>
    <definedName name="lectarena3" localSheetId="10">#REF!</definedName>
    <definedName name="lectarena3" localSheetId="4">#REF!</definedName>
    <definedName name="lectarena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4">#REF!</definedName>
    <definedName name="lll">#REF!</definedName>
    <definedName name="locali" localSheetId="10">#REF!</definedName>
    <definedName name="locali" localSheetId="4">#REF!</definedName>
    <definedName name="locali">#REF!</definedName>
    <definedName name="LUIS" localSheetId="10">#REF!</definedName>
    <definedName name="LUIS" localSheetId="4">#REF!</definedName>
    <definedName name="LUIS">#REF!</definedName>
    <definedName name="LUISJUAN" localSheetId="10">#REF!</definedName>
    <definedName name="LUISJUAN" localSheetId="4">#REF!</definedName>
    <definedName name="LUISJUAN">#REF!</definedName>
    <definedName name="lusi" localSheetId="10">#REF!</definedName>
    <definedName name="lusi" localSheetId="4">#REF!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4">#REF!</definedName>
    <definedName name="MATRIZ.F">#REF!</definedName>
    <definedName name="MAURICIO" localSheetId="10">#REF!</definedName>
    <definedName name="MAURICIO" localSheetId="4">#REF!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4">#REF!</definedName>
    <definedName name="muestra">#REF!</definedName>
    <definedName name="MuestraNo" localSheetId="10">#REF!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4">#REF!</definedName>
    <definedName name="NOTAS">#REF!</definedName>
    <definedName name="ÑÑ" localSheetId="10">#REF!</definedName>
    <definedName name="ÑÑ" localSheetId="4">#REF!</definedName>
    <definedName name="ÑÑ">#REF!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4">#REF!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4">#REF!</definedName>
    <definedName name="perf">#REF!</definedName>
    <definedName name="perfil" localSheetId="10">#REF!</definedName>
    <definedName name="perfil" localSheetId="4">#REF!</definedName>
    <definedName name="perfil">#REF!</definedName>
    <definedName name="Peso1A" localSheetId="10">#REF!</definedName>
    <definedName name="Peso1A" localSheetId="4">#REF!</definedName>
    <definedName name="Peso1A">#REF!</definedName>
    <definedName name="Peso2A" localSheetId="10">#REF!</definedName>
    <definedName name="Peso2A" localSheetId="4">#REF!</definedName>
    <definedName name="Peso2A">#REF!</definedName>
    <definedName name="Peso3" localSheetId="10">#REF!</definedName>
    <definedName name="Peso3" localSheetId="4">#REF!</definedName>
    <definedName name="Peso3">#REF!</definedName>
    <definedName name="Peso4" localSheetId="10">#REF!</definedName>
    <definedName name="Peso4" localSheetId="4">#REF!</definedName>
    <definedName name="Peso4">#REF!</definedName>
    <definedName name="Pesoagua2" localSheetId="10">#REF!</definedName>
    <definedName name="Pesoagua2" localSheetId="4">#REF!</definedName>
    <definedName name="Pesoagua2">#REF!</definedName>
    <definedName name="Pesoagua3" localSheetId="10">#REF!</definedName>
    <definedName name="Pesoagua3" localSheetId="4">#REF!</definedName>
    <definedName name="Pesoagua3">#REF!</definedName>
    <definedName name="PesoAire" localSheetId="10">#REF!</definedName>
    <definedName name="PesoAire" localSheetId="4">#REF!</definedName>
    <definedName name="PesoAire">#REF!</definedName>
    <definedName name="PesoAire2" localSheetId="10">#REF!</definedName>
    <definedName name="PesoAire2" localSheetId="4">#REF!</definedName>
    <definedName name="PesoAire2">#REF!</definedName>
    <definedName name="Pesoaire3" localSheetId="10">#REF!</definedName>
    <definedName name="Pesoaire3" localSheetId="4">#REF!</definedName>
    <definedName name="Pesoaire3">#REF!</definedName>
    <definedName name="Pesoenagua" localSheetId="10">#REF!</definedName>
    <definedName name="Pesoenagua" localSheetId="4">#REF!</definedName>
    <definedName name="Pesoenagua">#REF!</definedName>
    <definedName name="Pesoparaf3" localSheetId="10">#REF!</definedName>
    <definedName name="Pesoparaf3" localSheetId="4">#REF!</definedName>
    <definedName name="Pesoparaf3">#REF!</definedName>
    <definedName name="Pesoparafinada" localSheetId="10">#REF!</definedName>
    <definedName name="Pesoparafinada" localSheetId="4">#REF!</definedName>
    <definedName name="Pesoparafinada">#REF!</definedName>
    <definedName name="PesoParf2" localSheetId="10">#REF!</definedName>
    <definedName name="PesoParf2" localSheetId="4">#REF!</definedName>
    <definedName name="PesoParf2">#REF!</definedName>
    <definedName name="PESORETCF1" localSheetId="10">#REF!</definedName>
    <definedName name="PESORETCF1" localSheetId="4">#REF!</definedName>
    <definedName name="PESORETCF1">#REF!</definedName>
    <definedName name="PESORETCF2" localSheetId="10">#REF!</definedName>
    <definedName name="PESORETCF2" localSheetId="4">#REF!</definedName>
    <definedName name="PESORETCF2">#REF!</definedName>
    <definedName name="PESORETCF3" localSheetId="10">#REF!</definedName>
    <definedName name="PESORETCF3" localSheetId="4">#REF!</definedName>
    <definedName name="PESORETCF3">#REF!</definedName>
    <definedName name="plano" localSheetId="10">#REF!</definedName>
    <definedName name="plano" localSheetId="4">#REF!</definedName>
    <definedName name="plano">#REF!</definedName>
    <definedName name="planta" localSheetId="10">#REF!</definedName>
    <definedName name="planta" localSheetId="4">#REF!</definedName>
    <definedName name="planta">#REF!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0">#REF!</definedName>
    <definedName name="PPP" localSheetId="4">#REF!</definedName>
    <definedName name="PPP">#REF!</definedName>
    <definedName name="PPPP" localSheetId="10">#REF!</definedName>
    <definedName name="PPPP" localSheetId="4">#REF!</definedName>
    <definedName name="PPPP">#REF!</definedName>
    <definedName name="PPPPP" localSheetId="10">#REF!</definedName>
    <definedName name="PPPPP" localSheetId="4">#REF!</definedName>
    <definedName name="PPPPP">#REF!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4">#REF!</definedName>
    <definedName name="Proceso" localSheetId="5">#REF!</definedName>
    <definedName name="Proceso">#REF!</definedName>
    <definedName name="Procesos" localSheetId="10">#REF!</definedName>
    <definedName name="Procesos" localSheetId="4">#REF!</definedName>
    <definedName name="Procesos" localSheetId="5">#REF!</definedName>
    <definedName name="Procesos">#REF!</definedName>
    <definedName name="propiedades" localSheetId="10">#REF!</definedName>
    <definedName name="propiedades" localSheetId="4">#REF!</definedName>
    <definedName name="propiedades" localSheetId="5">#REF!</definedName>
    <definedName name="propiedades">#REF!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4">#REF!</definedName>
    <definedName name="reteido38">#REF!</definedName>
    <definedName name="reteido4" localSheetId="10">#REF!</definedName>
    <definedName name="reteido4" localSheetId="4">#REF!</definedName>
    <definedName name="reteido4">#REF!</definedName>
    <definedName name="Retenido1" localSheetId="10">#REF!</definedName>
    <definedName name="Retenido1" localSheetId="4">#REF!</definedName>
    <definedName name="Retenido1">#REF!</definedName>
    <definedName name="Retenido10" localSheetId="10">#REF!</definedName>
    <definedName name="Retenido10" localSheetId="4">#REF!</definedName>
    <definedName name="Retenido10">#REF!</definedName>
    <definedName name="Retenido100" localSheetId="10">#REF!</definedName>
    <definedName name="Retenido100" localSheetId="4">#REF!</definedName>
    <definedName name="Retenido100">#REF!</definedName>
    <definedName name="retenido112" localSheetId="10">#REF!</definedName>
    <definedName name="retenido112" localSheetId="4">#REF!</definedName>
    <definedName name="retenido112">#REF!</definedName>
    <definedName name="retenido12" localSheetId="10">#REF!</definedName>
    <definedName name="retenido12" localSheetId="4">#REF!</definedName>
    <definedName name="retenido12">#REF!</definedName>
    <definedName name="Retenido200" localSheetId="10">#REF!</definedName>
    <definedName name="Retenido200" localSheetId="4">#REF!</definedName>
    <definedName name="Retenido200">#REF!</definedName>
    <definedName name="Retenido30" localSheetId="10">#REF!</definedName>
    <definedName name="Retenido30" localSheetId="4">#REF!</definedName>
    <definedName name="Retenido30">#REF!</definedName>
    <definedName name="Retenido34" localSheetId="10">#REF!</definedName>
    <definedName name="Retenido34" localSheetId="4">#REF!</definedName>
    <definedName name="Retenido34">#REF!</definedName>
    <definedName name="retenido38" localSheetId="10">#REF!</definedName>
    <definedName name="retenido38" localSheetId="4">#REF!</definedName>
    <definedName name="retenido38">#REF!</definedName>
    <definedName name="Retenido38." localSheetId="10">#REF!</definedName>
    <definedName name="Retenido38." localSheetId="4">#REF!</definedName>
    <definedName name="Retenido38.">#REF!</definedName>
    <definedName name="retenido4" localSheetId="10">#REF!</definedName>
    <definedName name="retenido4" localSheetId="4">#REF!</definedName>
    <definedName name="retenido4">#REF!</definedName>
    <definedName name="retenido40" localSheetId="10">#REF!</definedName>
    <definedName name="retenido40" localSheetId="4">#REF!</definedName>
    <definedName name="retenido40">#REF!</definedName>
    <definedName name="Retenido50" localSheetId="10">#REF!</definedName>
    <definedName name="Retenido50" localSheetId="4">#REF!</definedName>
    <definedName name="Retenido50">#REF!</definedName>
    <definedName name="Retenido8" localSheetId="10">#REF!</definedName>
    <definedName name="Retenido8" localSheetId="4">#REF!</definedName>
    <definedName name="Retenido8">#REF!</definedName>
    <definedName name="Retenido80" localSheetId="10">#REF!</definedName>
    <definedName name="Retenido80" localSheetId="4">#REF!</definedName>
    <definedName name="Retenido80">#REF!</definedName>
    <definedName name="RF" localSheetId="1">[2]DATOS!#REF!</definedName>
    <definedName name="RF" localSheetId="10">[1]DATOS!#REF!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4">#REF!</definedName>
    <definedName name="RICE">#REF!</definedName>
    <definedName name="Roughness_Processed_BTAVCICD1" localSheetId="10">#REF!</definedName>
    <definedName name="Roughness_Processed_BTAVCICD1" localSheetId="4">#REF!</definedName>
    <definedName name="Roughness_Processed_BTAVCICD1">#REF!</definedName>
    <definedName name="s4o" localSheetId="9">#REF!</definedName>
    <definedName name="s4o" localSheetId="10">#REF!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4">#REF!</definedName>
    <definedName name="sjdjhfdggf">#REF!</definedName>
    <definedName name="slskjsjs" localSheetId="10">#REF!</definedName>
    <definedName name="slskjsjs" localSheetId="4">#REF!</definedName>
    <definedName name="slskjsjs">#REF!</definedName>
    <definedName name="smi" localSheetId="10">#REF!</definedName>
    <definedName name="smi" localSheetId="4">#REF!</definedName>
    <definedName name="smi">#REF!</definedName>
    <definedName name="sojo" localSheetId="10">#REF!</definedName>
    <definedName name="sojo" localSheetId="4">#REF!</definedName>
    <definedName name="sojo">#REF!</definedName>
    <definedName name="SOLI" localSheetId="10">#REF!</definedName>
    <definedName name="SOLI" localSheetId="4">#REF!</definedName>
    <definedName name="SOLI">#REF!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4">#REF!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UF1-3'!$A:$L,'Reg fotográfico ambiental UF1-3'!$1:$3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4">#REF!</definedName>
    <definedName name="TT">#REF!</definedName>
    <definedName name="UIY" localSheetId="10">#REF!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4">#REF!</definedName>
    <definedName name="Volumen">#REF!</definedName>
    <definedName name="VOLUMEN1" localSheetId="10">#REF!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7">[1]DATOS!#REF!</definedName>
    <definedName name="Yipo" localSheetId="4">[1]DATOS!#REF!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Q294" i="640" l="1"/>
  <c r="O294" i="640"/>
  <c r="O293" i="640"/>
  <c r="Q293" i="640" s="1"/>
  <c r="Q292" i="640"/>
  <c r="O292" i="640"/>
  <c r="N287" i="640"/>
  <c r="O286" i="640"/>
  <c r="Q286" i="640" s="1"/>
  <c r="O285" i="640"/>
  <c r="Q285" i="640" s="1"/>
  <c r="O284" i="640"/>
  <c r="Q284" i="640" s="1"/>
  <c r="Q281" i="640"/>
  <c r="O281" i="640"/>
  <c r="O280" i="640"/>
  <c r="O279" i="640"/>
  <c r="Q278" i="640"/>
  <c r="O278" i="640"/>
  <c r="O277" i="640"/>
  <c r="Q277" i="640" s="1"/>
  <c r="Q276" i="640"/>
  <c r="O276" i="640"/>
  <c r="O275" i="640"/>
  <c r="Q275" i="640" s="1"/>
  <c r="Q274" i="640"/>
  <c r="O274" i="640"/>
  <c r="O273" i="640"/>
  <c r="Q273" i="640" s="1"/>
  <c r="Q272" i="640"/>
  <c r="O272" i="640"/>
  <c r="O271" i="640"/>
  <c r="Q271" i="640" s="1"/>
  <c r="Q270" i="640"/>
  <c r="O270" i="640"/>
  <c r="O269" i="640"/>
  <c r="Q269" i="640" s="1"/>
  <c r="Q268" i="640"/>
  <c r="O268" i="640"/>
  <c r="O267" i="640"/>
  <c r="Q267" i="640" s="1"/>
  <c r="Q266" i="640"/>
  <c r="O266" i="640"/>
  <c r="G266" i="640"/>
  <c r="Q265" i="640"/>
  <c r="O265" i="640"/>
  <c r="O264" i="640"/>
  <c r="Q264" i="640" s="1"/>
  <c r="Q263" i="640"/>
  <c r="O263" i="640"/>
  <c r="O262" i="640"/>
  <c r="G262" i="640"/>
  <c r="Q261" i="640"/>
  <c r="O261" i="640"/>
  <c r="O250" i="640"/>
  <c r="Q250" i="640" s="1"/>
  <c r="R242" i="640"/>
  <c r="Q242" i="640"/>
  <c r="G242" i="640"/>
  <c r="O241" i="640"/>
  <c r="Q241" i="640" s="1"/>
  <c r="Q239" i="640"/>
  <c r="O239" i="640"/>
  <c r="N242" i="640" s="1"/>
  <c r="S242" i="640" s="1"/>
  <c r="R236" i="640"/>
  <c r="R243" i="640" s="1"/>
  <c r="G236" i="640"/>
  <c r="G243" i="640" s="1"/>
  <c r="Q232" i="640"/>
  <c r="O232" i="640"/>
  <c r="O231" i="640"/>
  <c r="Q231" i="640" s="1"/>
  <c r="Q230" i="640"/>
  <c r="O230" i="640"/>
  <c r="O229" i="640"/>
  <c r="Q229" i="640" s="1"/>
  <c r="Q228" i="640"/>
  <c r="O228" i="640"/>
  <c r="O227" i="640"/>
  <c r="Q227" i="640" s="1"/>
  <c r="Q226" i="640"/>
  <c r="O226" i="640"/>
  <c r="O225" i="640"/>
  <c r="Q225" i="640" s="1"/>
  <c r="Q224" i="640"/>
  <c r="O224" i="640"/>
  <c r="N222" i="640"/>
  <c r="O221" i="640"/>
  <c r="Q221" i="640" s="1"/>
  <c r="O220" i="640"/>
  <c r="Q220" i="640" s="1"/>
  <c r="O219" i="640"/>
  <c r="Q219" i="640" s="1"/>
  <c r="O218" i="640"/>
  <c r="Q218" i="640" s="1"/>
  <c r="O217" i="640"/>
  <c r="Q217" i="640" s="1"/>
  <c r="O216" i="640"/>
  <c r="Q216" i="640" s="1"/>
  <c r="O215" i="640"/>
  <c r="Q215" i="640" s="1"/>
  <c r="O213" i="640"/>
  <c r="Q213" i="640" s="1"/>
  <c r="O212" i="640"/>
  <c r="Q212" i="640" s="1"/>
  <c r="O211" i="640"/>
  <c r="Q211" i="640" s="1"/>
  <c r="O210" i="640"/>
  <c r="Q210" i="640" s="1"/>
  <c r="O209" i="640"/>
  <c r="Q209" i="640" s="1"/>
  <c r="O208" i="640"/>
  <c r="Q208" i="640" s="1"/>
  <c r="O207" i="640"/>
  <c r="Q207" i="640" s="1"/>
  <c r="O206" i="640"/>
  <c r="Q206" i="640" s="1"/>
  <c r="O205" i="640"/>
  <c r="Q205" i="640" s="1"/>
  <c r="O204" i="640"/>
  <c r="Q204" i="640" s="1"/>
  <c r="O203" i="640"/>
  <c r="Q203" i="640" s="1"/>
  <c r="O202" i="640"/>
  <c r="Q202" i="640" s="1"/>
  <c r="O201" i="640"/>
  <c r="Q201" i="640" s="1"/>
  <c r="O200" i="640"/>
  <c r="Q200" i="640" s="1"/>
  <c r="O199" i="640"/>
  <c r="Q199" i="640" s="1"/>
  <c r="O198" i="640"/>
  <c r="O191" i="640"/>
  <c r="Q191" i="640" s="1"/>
  <c r="O190" i="640"/>
  <c r="Q190" i="640" s="1"/>
  <c r="O189" i="640"/>
  <c r="Q189" i="640" s="1"/>
  <c r="O188" i="640"/>
  <c r="Q188" i="640" s="1"/>
  <c r="N188" i="640"/>
  <c r="O187" i="640"/>
  <c r="Q187" i="640" s="1"/>
  <c r="Q186" i="640"/>
  <c r="O186" i="640"/>
  <c r="G186" i="640"/>
  <c r="O185" i="640"/>
  <c r="Q185" i="640" s="1"/>
  <c r="O184" i="640"/>
  <c r="Q184" i="640" s="1"/>
  <c r="O183" i="640"/>
  <c r="Q183" i="640" s="1"/>
  <c r="O182" i="640"/>
  <c r="Q182" i="640" s="1"/>
  <c r="O181" i="640"/>
  <c r="Q181" i="640" s="1"/>
  <c r="O180" i="640"/>
  <c r="Q180" i="640" s="1"/>
  <c r="O179" i="640"/>
  <c r="Q179" i="640" s="1"/>
  <c r="O178" i="640"/>
  <c r="Q178" i="640" s="1"/>
  <c r="O173" i="640"/>
  <c r="Q173" i="640" s="1"/>
  <c r="Q172" i="640"/>
  <c r="O172" i="640"/>
  <c r="O171" i="640"/>
  <c r="Q171" i="640" s="1"/>
  <c r="Q170" i="640"/>
  <c r="O170" i="640"/>
  <c r="O169" i="640"/>
  <c r="Q169" i="640" s="1"/>
  <c r="Q168" i="640"/>
  <c r="O168" i="640"/>
  <c r="O167" i="640"/>
  <c r="Q167" i="640" s="1"/>
  <c r="Q166" i="640"/>
  <c r="O166" i="640"/>
  <c r="O165" i="640"/>
  <c r="Q165" i="640" s="1"/>
  <c r="Q158" i="640"/>
  <c r="O158" i="640"/>
  <c r="O157" i="640"/>
  <c r="Q157" i="640" s="1"/>
  <c r="Q156" i="640"/>
  <c r="O156" i="640"/>
  <c r="O155" i="640"/>
  <c r="Q155" i="640" s="1"/>
  <c r="Q154" i="640"/>
  <c r="O154" i="640"/>
  <c r="O153" i="640"/>
  <c r="Q153" i="640" s="1"/>
  <c r="O152" i="640"/>
  <c r="O151" i="640"/>
  <c r="Q151" i="640" s="1"/>
  <c r="Q150" i="640"/>
  <c r="O150" i="640"/>
  <c r="O149" i="640"/>
  <c r="Q149" i="640" s="1"/>
  <c r="Q148" i="640"/>
  <c r="O148" i="640"/>
  <c r="O147" i="640"/>
  <c r="Q147" i="640" s="1"/>
  <c r="Q143" i="640"/>
  <c r="O143" i="640"/>
  <c r="O142" i="640"/>
  <c r="Q142" i="640" s="1"/>
  <c r="Q141" i="640"/>
  <c r="O141" i="640"/>
  <c r="O140" i="640"/>
  <c r="Q140" i="640" s="1"/>
  <c r="Q139" i="640"/>
  <c r="O139" i="640"/>
  <c r="O138" i="640"/>
  <c r="Q138" i="640" s="1"/>
  <c r="Q137" i="640"/>
  <c r="O137" i="640"/>
  <c r="O136" i="640"/>
  <c r="G136" i="640"/>
  <c r="Q136" i="640" s="1"/>
  <c r="Q135" i="640"/>
  <c r="O135" i="640"/>
  <c r="O134" i="640"/>
  <c r="Q134" i="640" s="1"/>
  <c r="Q133" i="640"/>
  <c r="O133" i="640"/>
  <c r="O132" i="640"/>
  <c r="Q132" i="640" s="1"/>
  <c r="Q131" i="640"/>
  <c r="O131" i="640"/>
  <c r="O130" i="640"/>
  <c r="Q130" i="640" s="1"/>
  <c r="Q129" i="640"/>
  <c r="O129" i="640"/>
  <c r="O128" i="640"/>
  <c r="Q128" i="640" s="1"/>
  <c r="Q127" i="640"/>
  <c r="O127" i="640"/>
  <c r="O126" i="640"/>
  <c r="Q126" i="640" s="1"/>
  <c r="Q125" i="640"/>
  <c r="O125" i="640"/>
  <c r="O124" i="640"/>
  <c r="Q124" i="640" s="1"/>
  <c r="Q123" i="640"/>
  <c r="O123" i="640"/>
  <c r="O122" i="640"/>
  <c r="Q122" i="640" s="1"/>
  <c r="Q121" i="640"/>
  <c r="O121" i="640"/>
  <c r="O120" i="640"/>
  <c r="Q120" i="640" s="1"/>
  <c r="Q119" i="640"/>
  <c r="O119" i="640"/>
  <c r="G114" i="640"/>
  <c r="Q113" i="640"/>
  <c r="O113" i="640"/>
  <c r="O112" i="640"/>
  <c r="Q112" i="640" s="1"/>
  <c r="G111" i="640"/>
  <c r="O110" i="640"/>
  <c r="Q110" i="640" s="1"/>
  <c r="O109" i="640"/>
  <c r="Q109" i="640" s="1"/>
  <c r="O108" i="640"/>
  <c r="Q108" i="640" s="1"/>
  <c r="O107" i="640"/>
  <c r="Q107" i="640" s="1"/>
  <c r="O106" i="640"/>
  <c r="Q106" i="640" s="1"/>
  <c r="O105" i="640"/>
  <c r="Q105" i="640" s="1"/>
  <c r="O104" i="640"/>
  <c r="Q104" i="640" s="1"/>
  <c r="O103" i="640"/>
  <c r="Q103" i="640" s="1"/>
  <c r="O102" i="640"/>
  <c r="Q102" i="640" s="1"/>
  <c r="O101" i="640"/>
  <c r="Q101" i="640" s="1"/>
  <c r="O100" i="640"/>
  <c r="Q100" i="640" s="1"/>
  <c r="O99" i="640"/>
  <c r="Q99" i="640" s="1"/>
  <c r="O98" i="640"/>
  <c r="Q98" i="640" s="1"/>
  <c r="O97" i="640"/>
  <c r="Q97" i="640" s="1"/>
  <c r="O96" i="640"/>
  <c r="Q96" i="640" s="1"/>
  <c r="O95" i="640"/>
  <c r="Q95" i="640" s="1"/>
  <c r="O94" i="640"/>
  <c r="Q94" i="640" s="1"/>
  <c r="O93" i="640"/>
  <c r="Q93" i="640" s="1"/>
  <c r="O92" i="640"/>
  <c r="Q92" i="640" s="1"/>
  <c r="O91" i="640"/>
  <c r="Q91" i="640" s="1"/>
  <c r="O90" i="640"/>
  <c r="Q90" i="640" s="1"/>
  <c r="O89" i="640"/>
  <c r="Q89" i="640" s="1"/>
  <c r="O88" i="640"/>
  <c r="Q88" i="640" s="1"/>
  <c r="O87" i="640"/>
  <c r="Q87" i="640" s="1"/>
  <c r="O86" i="640"/>
  <c r="Q86" i="640" s="1"/>
  <c r="O85" i="640"/>
  <c r="Q85" i="640" s="1"/>
  <c r="O84" i="640"/>
  <c r="Q84" i="640" s="1"/>
  <c r="O83" i="640"/>
  <c r="Q83" i="640" s="1"/>
  <c r="O82" i="640"/>
  <c r="Q82" i="640" s="1"/>
  <c r="O81" i="640"/>
  <c r="Q81" i="640" s="1"/>
  <c r="O80" i="640"/>
  <c r="Q80" i="640" s="1"/>
  <c r="O79" i="640"/>
  <c r="Q79" i="640" s="1"/>
  <c r="O78" i="640"/>
  <c r="Q78" i="640" s="1"/>
  <c r="O77" i="640"/>
  <c r="Q77" i="640" s="1"/>
  <c r="O76" i="640"/>
  <c r="Q76" i="640" s="1"/>
  <c r="O75" i="640"/>
  <c r="Q75" i="640" s="1"/>
  <c r="O74" i="640"/>
  <c r="Q74" i="640" s="1"/>
  <c r="O73" i="640"/>
  <c r="Q73" i="640" s="1"/>
  <c r="O72" i="640"/>
  <c r="Q72" i="640" s="1"/>
  <c r="O71" i="640"/>
  <c r="Q71" i="640" s="1"/>
  <c r="O70" i="640"/>
  <c r="Q70" i="640" s="1"/>
  <c r="O69" i="640"/>
  <c r="Q69" i="640" s="1"/>
  <c r="O68" i="640"/>
  <c r="Q68" i="640" s="1"/>
  <c r="O67" i="640"/>
  <c r="Q67" i="640" s="1"/>
  <c r="O66" i="640"/>
  <c r="Q66" i="640" s="1"/>
  <c r="O65" i="640"/>
  <c r="Q65" i="640" s="1"/>
  <c r="O64" i="640"/>
  <c r="Q64" i="640" s="1"/>
  <c r="O63" i="640"/>
  <c r="Q63" i="640" s="1"/>
  <c r="O62" i="640"/>
  <c r="Q62" i="640" s="1"/>
  <c r="O61" i="640"/>
  <c r="Q61" i="640" s="1"/>
  <c r="O60" i="640"/>
  <c r="Q60" i="640" s="1"/>
  <c r="O59" i="640"/>
  <c r="Q59" i="640" s="1"/>
  <c r="O58" i="640"/>
  <c r="Q58" i="640" s="1"/>
  <c r="O57" i="640"/>
  <c r="Q57" i="640" s="1"/>
  <c r="O56" i="640"/>
  <c r="Q56" i="640" s="1"/>
  <c r="O55" i="640"/>
  <c r="Q55" i="640" s="1"/>
  <c r="O54" i="640"/>
  <c r="Q54" i="640" s="1"/>
  <c r="O53" i="640"/>
  <c r="Q53" i="640" s="1"/>
  <c r="O52" i="640"/>
  <c r="Q52" i="640" s="1"/>
  <c r="O51" i="640"/>
  <c r="Q51" i="640" s="1"/>
  <c r="O50" i="640"/>
  <c r="Q50" i="640" s="1"/>
  <c r="O49" i="640"/>
  <c r="Q49" i="640" s="1"/>
  <c r="O48" i="640"/>
  <c r="Q48" i="640" s="1"/>
  <c r="O47" i="640"/>
  <c r="Q47" i="640" s="1"/>
  <c r="O46" i="640"/>
  <c r="Q46" i="640" s="1"/>
  <c r="O45" i="640"/>
  <c r="Q45" i="640" s="1"/>
  <c r="O44" i="640"/>
  <c r="Q44" i="640" s="1"/>
  <c r="O43" i="640"/>
  <c r="Q43" i="640" s="1"/>
  <c r="O42" i="640"/>
  <c r="Q42" i="640" s="1"/>
  <c r="O41" i="640"/>
  <c r="Q41" i="640" s="1"/>
  <c r="O40" i="640"/>
  <c r="Q40" i="640" s="1"/>
  <c r="O39" i="640"/>
  <c r="Q39" i="640" s="1"/>
  <c r="O38" i="640"/>
  <c r="Q38" i="640" s="1"/>
  <c r="O37" i="640"/>
  <c r="Q37" i="640" s="1"/>
  <c r="O36" i="640"/>
  <c r="Q36" i="640" s="1"/>
  <c r="O35" i="640"/>
  <c r="Q35" i="640" s="1"/>
  <c r="O34" i="640"/>
  <c r="Q34" i="640" s="1"/>
  <c r="O33" i="640"/>
  <c r="Q33" i="640" s="1"/>
  <c r="O32" i="640"/>
  <c r="Q32" i="640" s="1"/>
  <c r="O31" i="640"/>
  <c r="Q31" i="640" s="1"/>
  <c r="O30" i="640"/>
  <c r="Q30" i="640" s="1"/>
  <c r="O29" i="640"/>
  <c r="Q29" i="640" s="1"/>
  <c r="O28" i="640"/>
  <c r="Q28" i="640" s="1"/>
  <c r="O27" i="640"/>
  <c r="Q27" i="640" s="1"/>
  <c r="O26" i="640"/>
  <c r="Q26" i="640" s="1"/>
  <c r="O25" i="640"/>
  <c r="Q25" i="640" s="1"/>
  <c r="O24" i="640"/>
  <c r="Q24" i="640" s="1"/>
  <c r="O23" i="640"/>
  <c r="Q23" i="640" s="1"/>
  <c r="O22" i="640"/>
  <c r="Q22" i="640" s="1"/>
  <c r="O21" i="640"/>
  <c r="Q21" i="640" s="1"/>
  <c r="O20" i="640"/>
  <c r="Q20" i="640" s="1"/>
  <c r="O19" i="640"/>
  <c r="Q19" i="640" s="1"/>
  <c r="O18" i="640"/>
  <c r="Q18" i="640" s="1"/>
  <c r="O17" i="640"/>
  <c r="Q17" i="640" s="1"/>
  <c r="O16" i="640"/>
  <c r="Q16" i="640" s="1"/>
  <c r="O15" i="640"/>
  <c r="Q15" i="640" s="1"/>
  <c r="N14" i="640"/>
  <c r="Q111" i="640" l="1"/>
  <c r="Q114" i="640" s="1"/>
  <c r="N236" i="640"/>
  <c r="Q198" i="640"/>
  <c r="Q236" i="640" s="1"/>
  <c r="Q243" i="640" s="1"/>
  <c r="G287" i="640"/>
  <c r="Q262" i="640"/>
  <c r="Q287" i="640" s="1"/>
  <c r="S287" i="640" s="1"/>
  <c r="S236" i="640" l="1"/>
  <c r="N243" i="640"/>
  <c r="S243" i="640" s="1"/>
  <c r="Q56" i="708" l="1"/>
  <c r="Q55" i="708"/>
  <c r="P54" i="708"/>
  <c r="O54" i="708"/>
  <c r="N54" i="708"/>
  <c r="Q53" i="708"/>
  <c r="P53" i="708"/>
  <c r="Q52" i="708"/>
  <c r="P51" i="708"/>
  <c r="O51" i="708"/>
  <c r="N51" i="708"/>
  <c r="M51" i="708"/>
  <c r="Q51" i="708" s="1"/>
  <c r="Q50" i="708"/>
  <c r="Q49" i="708"/>
  <c r="P48" i="708"/>
  <c r="O48" i="708"/>
  <c r="N48" i="708"/>
  <c r="M48" i="708"/>
  <c r="Q47" i="708"/>
  <c r="Q46" i="708"/>
  <c r="O45" i="708"/>
  <c r="N45" i="708"/>
  <c r="M45" i="708"/>
  <c r="Q44" i="708"/>
  <c r="Q43" i="708"/>
  <c r="O42" i="708"/>
  <c r="N42" i="708"/>
  <c r="M42" i="708"/>
  <c r="G42" i="708"/>
  <c r="Q41" i="708"/>
  <c r="Q40" i="708"/>
  <c r="G40" i="708"/>
  <c r="O39" i="708"/>
  <c r="N39" i="708"/>
  <c r="M39" i="708"/>
  <c r="G39" i="708"/>
  <c r="Q38" i="708"/>
  <c r="G38" i="708"/>
  <c r="Q37" i="708"/>
  <c r="G37" i="708"/>
  <c r="O36" i="708"/>
  <c r="N36" i="708"/>
  <c r="M36" i="708"/>
  <c r="Q36" i="708" s="1"/>
  <c r="G36" i="708"/>
  <c r="O35" i="708"/>
  <c r="Q35" i="708" s="1"/>
  <c r="G35" i="708"/>
  <c r="Q34" i="708"/>
  <c r="O34" i="708"/>
  <c r="G34" i="708"/>
  <c r="P33" i="708"/>
  <c r="O33" i="708"/>
  <c r="N33" i="708"/>
  <c r="M33" i="708"/>
  <c r="G33" i="708"/>
  <c r="O32" i="708"/>
  <c r="N32" i="708"/>
  <c r="M32" i="708"/>
  <c r="G32" i="708"/>
  <c r="O31" i="708"/>
  <c r="N31" i="708"/>
  <c r="G31" i="708"/>
  <c r="G30" i="708"/>
  <c r="Q29" i="708"/>
  <c r="G29" i="708"/>
  <c r="Q28" i="708"/>
  <c r="G28" i="708"/>
  <c r="N27" i="708"/>
  <c r="G27" i="708"/>
  <c r="Q26" i="708"/>
  <c r="G26" i="708"/>
  <c r="Q25" i="708"/>
  <c r="G25" i="708"/>
  <c r="P24" i="708"/>
  <c r="P30" i="708" s="1"/>
  <c r="O24" i="708"/>
  <c r="O30" i="708" s="1"/>
  <c r="N24" i="708"/>
  <c r="N30" i="708" s="1"/>
  <c r="M24" i="708"/>
  <c r="M30" i="708" s="1"/>
  <c r="G24" i="708"/>
  <c r="O23" i="708"/>
  <c r="M23" i="708"/>
  <c r="G23" i="708"/>
  <c r="O22" i="708"/>
  <c r="G22" i="708"/>
  <c r="P21" i="708"/>
  <c r="P27" i="708" s="1"/>
  <c r="O21" i="708"/>
  <c r="O27" i="708" s="1"/>
  <c r="N21" i="708"/>
  <c r="M21" i="708"/>
  <c r="Q21" i="708" s="1"/>
  <c r="G21" i="708"/>
  <c r="Q20" i="708"/>
  <c r="G20" i="708"/>
  <c r="Q19" i="708"/>
  <c r="G19" i="708"/>
  <c r="P18" i="708"/>
  <c r="O18" i="708"/>
  <c r="N18" i="708"/>
  <c r="M18" i="708"/>
  <c r="G18" i="708"/>
  <c r="Q17" i="708"/>
  <c r="G17" i="708"/>
  <c r="Q16" i="708"/>
  <c r="G16" i="708"/>
  <c r="P15" i="708"/>
  <c r="O15" i="708"/>
  <c r="N15" i="708"/>
  <c r="M15" i="708"/>
  <c r="G15" i="708"/>
  <c r="P14" i="708"/>
  <c r="P23" i="708" s="1"/>
  <c r="N14" i="708"/>
  <c r="N23" i="708" s="1"/>
  <c r="M14" i="708"/>
  <c r="G14" i="708"/>
  <c r="P13" i="708"/>
  <c r="P22" i="708" s="1"/>
  <c r="N13" i="708"/>
  <c r="N22" i="708" s="1"/>
  <c r="M13" i="708"/>
  <c r="G13" i="708"/>
  <c r="Q12" i="708"/>
  <c r="E12" i="708"/>
  <c r="G12" i="708" s="1"/>
  <c r="D12" i="708"/>
  <c r="E11" i="708"/>
  <c r="G11" i="708" s="1"/>
  <c r="D11" i="708"/>
  <c r="G10" i="708"/>
  <c r="Q45" i="708" l="1"/>
  <c r="Q13" i="708"/>
  <c r="Q14" i="708"/>
  <c r="Q15" i="708"/>
  <c r="Q32" i="708"/>
  <c r="Q33" i="708"/>
  <c r="Q42" i="708"/>
  <c r="Q48" i="708"/>
  <c r="Q18" i="708"/>
  <c r="M27" i="708"/>
  <c r="Q31" i="708"/>
  <c r="Q39" i="708"/>
  <c r="Q30" i="708"/>
  <c r="Q22" i="708"/>
  <c r="Q23" i="708"/>
  <c r="Q27" i="708"/>
  <c r="Q24" i="708"/>
  <c r="M54" i="708"/>
  <c r="Q54" i="708" s="1"/>
  <c r="F257" i="316" l="1"/>
  <c r="J257" i="316" l="1"/>
  <c r="E168" i="316"/>
  <c r="G155" i="316" s="1"/>
  <c r="F196" i="316"/>
  <c r="J196" i="316" s="1"/>
  <c r="E238" i="316"/>
  <c r="I238" i="316" s="1"/>
  <c r="G160" i="316"/>
  <c r="J273" i="316"/>
  <c r="E260" i="316"/>
  <c r="C260" i="316"/>
  <c r="D241" i="316"/>
  <c r="B241" i="316"/>
  <c r="J223" i="316"/>
  <c r="E199" i="316"/>
  <c r="C199" i="316"/>
  <c r="D171" i="316"/>
  <c r="B171" i="316"/>
  <c r="K162" i="316"/>
  <c r="E162" i="316"/>
  <c r="G260" i="316"/>
  <c r="H160" i="316"/>
  <c r="K159" i="316"/>
  <c r="H159" i="316"/>
  <c r="G159" i="316"/>
  <c r="K158" i="316"/>
  <c r="F241" i="316" s="1"/>
  <c r="H158" i="316"/>
  <c r="K157" i="316"/>
  <c r="G226" i="316" s="1"/>
  <c r="H226" i="316" s="1"/>
  <c r="H157" i="316"/>
  <c r="G157" i="316"/>
  <c r="K156" i="316"/>
  <c r="G199" i="316" s="1"/>
  <c r="H156" i="316"/>
  <c r="K155" i="316"/>
  <c r="F171" i="316" s="1"/>
  <c r="H155" i="316"/>
  <c r="H162" i="316" l="1"/>
  <c r="G156" i="316"/>
  <c r="I168" i="316"/>
  <c r="G158" i="316"/>
  <c r="G162"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21" authorId="0" shapeId="0" xr:uid="{BD30F8C7-D7DA-498F-87AF-66A6E83AA32B}">
      <text>
        <r>
          <rPr>
            <b/>
            <sz val="9"/>
            <color indexed="81"/>
            <rFont val="Tahoma"/>
            <family val="2"/>
          </rPr>
          <t>Jorge Tamayo:</t>
        </r>
        <r>
          <rPr>
            <sz val="9"/>
            <color indexed="81"/>
            <rFont val="Tahoma"/>
            <family val="2"/>
          </rPr>
          <t xml:space="preserve">
Aporte de mayo/2019
</t>
        </r>
      </text>
    </comment>
    <comment ref="N222" authorId="0" shapeId="0" xr:uid="{72CAF0FB-E414-41A0-8B04-8764BADA7951}">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<sst xmlns="http://schemas.openxmlformats.org/spreadsheetml/2006/main" count="2494" uniqueCount="1101">
  <si>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</si>
  <si>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</si>
  <si>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</si>
  <si>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</si>
  <si>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</si>
  <si>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</si>
  <si>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</si>
  <si>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</si>
  <si>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</si>
  <si>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</si>
  <si>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</si>
  <si>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</si>
  <si>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</si>
  <si>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</si>
  <si>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</si>
  <si>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</si>
  <si>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</si>
  <si>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</si>
  <si>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</si>
  <si>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</si>
  <si>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</si>
  <si>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</si>
  <si>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</si>
  <si>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</si>
  <si>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</si>
  <si>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</si>
  <si>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</si>
  <si>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</si>
  <si>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</si>
  <si>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</si>
  <si>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</si>
  <si>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</si>
  <si>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</si>
  <si>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</si>
  <si>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</si>
  <si>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</si>
  <si>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</si>
  <si>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</si>
  <si>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</si>
  <si>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</si>
  <si>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</si>
  <si>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</si>
  <si>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</si>
  <si>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</si>
  <si>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</si>
  <si>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</si>
  <si>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</si>
  <si>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</si>
  <si>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</si>
  <si>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</si>
  <si>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</si>
  <si>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</si>
  <si>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</si>
  <si>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</si>
  <si>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</si>
  <si>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</si>
  <si>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</si>
  <si>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</si>
  <si>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</si>
  <si>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</si>
  <si>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</si>
  <si>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</si>
  <si>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</si>
  <si>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</si>
  <si>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</si>
  <si>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</si>
  <si>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</si>
  <si>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</si>
  <si>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</si>
  <si>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</si>
  <si>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</si>
  <si>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</si>
  <si>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</si>
  <si>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</si>
  <si>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</si>
  <si>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</si>
  <si>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</si>
  <si>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</si>
  <si>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</si>
  <si>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</si>
  <si>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</si>
  <si>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</si>
  <si>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</si>
  <si>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</si>
  <si>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</si>
  <si>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</si>
  <si>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</si>
  <si>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</si>
  <si>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</si>
  <si>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</si>
  <si>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</si>
  <si>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</si>
  <si>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</si>
  <si>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</si>
  <si>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</si>
  <si>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</si>
  <si>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</si>
  <si>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</si>
  <si>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</si>
  <si>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</si>
  <si>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</si>
  <si>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</si>
  <si>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</si>
  <si>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</si>
  <si>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</si>
  <si>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</si>
  <si>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</si>
  <si>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</si>
  <si>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</si>
  <si>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</si>
  <si>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</si>
  <si>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</si>
  <si>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</si>
  <si>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</si>
  <si>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</si>
  <si>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</si>
  <si>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</si>
  <si>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</si>
  <si>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</si>
  <si>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</si>
  <si>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</si>
  <si>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</si>
  <si>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</si>
  <si>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</si>
  <si>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</si>
  <si>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</si>
  <si>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</si>
  <si>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</si>
  <si>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</si>
  <si>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</si>
  <si>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</si>
  <si>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</si>
  <si>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</si>
  <si>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</si>
  <si>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</si>
  <si>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</si>
  <si>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</si>
  <si>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</si>
  <si>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</si>
  <si>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</si>
  <si>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</si>
  <si>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</si>
  <si>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</si>
  <si>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</si>
  <si>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</si>
  <si>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</si>
  <si>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</si>
  <si>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</si>
  <si>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</si>
  <si>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</si>
  <si>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</si>
  <si>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</si>
  <si>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</si>
  <si>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</si>
  <si>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</si>
  <si>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</si>
  <si>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</si>
  <si>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</si>
  <si>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</si>
  <si>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</si>
  <si>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</si>
  <si>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</si>
  <si>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</si>
  <si>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</si>
  <si>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</si>
  <si>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</si>
  <si>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</si>
  <si>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</si>
  <si>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</si>
  <si>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</si>
  <si>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</si>
  <si>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</si>
  <si>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</si>
  <si>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</si>
  <si>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</si>
  <si>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</si>
  <si>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</si>
  <si>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</si>
  <si>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</si>
  <si>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</si>
  <si>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</si>
  <si>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</si>
  <si>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</si>
  <si>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</si>
  <si>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</si>
  <si>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</si>
  <si>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</si>
  <si>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</si>
  <si>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</si>
  <si>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</si>
  <si>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</si>
  <si>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</si>
  <si>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</si>
  <si>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</si>
  <si>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</si>
  <si>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</si>
  <si>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</si>
  <si>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</si>
  <si>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</si>
  <si>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</si>
  <si>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</si>
  <si>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</si>
  <si>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</si>
  <si>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</si>
  <si>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</si>
  <si>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</si>
  <si>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</si>
  <si>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</si>
  <si>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</si>
  <si>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</si>
  <si>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</si>
  <si>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</si>
  <si>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</si>
  <si>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</si>
  <si>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</si>
  <si>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</si>
  <si>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</si>
  <si>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</si>
  <si>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</si>
  <si>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</si>
  <si>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</si>
  <si>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</si>
  <si>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</si>
  <si>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</si>
  <si>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</si>
  <si>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</si>
  <si>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</si>
  <si>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</si>
  <si>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</si>
  <si>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</si>
  <si>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</si>
  <si>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</si>
  <si>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</si>
  <si>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</si>
  <si>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</si>
  <si>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</si>
  <si>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</si>
  <si>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</si>
  <si>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</si>
  <si>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</si>
  <si>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</si>
  <si>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</si>
  <si>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</si>
  <si>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</si>
  <si>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</si>
  <si>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</si>
  <si>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</si>
  <si>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</si>
  <si>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</si>
  <si>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</si>
  <si>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</si>
  <si>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</si>
  <si>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</si>
  <si>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</si>
  <si>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</si>
  <si>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</si>
  <si>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</si>
  <si>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</si>
  <si>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</si>
  <si>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</si>
  <si>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</si>
  <si>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</si>
  <si>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</si>
  <si>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</si>
  <si>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</si>
  <si>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</si>
  <si>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</si>
  <si>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</si>
  <si>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</si>
  <si>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</si>
  <si>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</si>
  <si>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</si>
  <si>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</si>
  <si>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</si>
  <si>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</si>
  <si>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</si>
  <si>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</si>
  <si>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</si>
  <si>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</si>
  <si>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</si>
  <si>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</si>
  <si>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</si>
  <si>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</si>
  <si>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</si>
  <si>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</si>
  <si>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</si>
  <si>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</si>
  <si>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</si>
  <si>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</si>
  <si>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</si>
  <si>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</si>
  <si>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</si>
  <si>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</si>
  <si>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</si>
  <si>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</si>
  <si>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</si>
  <si>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</si>
  <si>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</si>
  <si>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</si>
  <si>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</si>
  <si>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</si>
  <si>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</si>
  <si>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</si>
  <si>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</si>
  <si>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</si>
  <si>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</si>
  <si>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</si>
  <si>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</si>
  <si>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</si>
  <si>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</si>
  <si>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</si>
  <si>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</si>
  <si>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</si>
  <si>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</si>
  <si>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</si>
  <si>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</si>
  <si>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</si>
  <si>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</si>
  <si>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</si>
  <si>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</si>
  <si>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</si>
  <si>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</si>
  <si>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</si>
  <si>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</si>
  <si>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</si>
  <si>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</si>
  <si>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</si>
  <si>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</si>
  <si>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</si>
  <si>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</si>
  <si>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</si>
  <si>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</si>
  <si>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</si>
  <si>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</si>
  <si>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</si>
  <si>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</si>
  <si>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</si>
  <si>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</si>
  <si>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</si>
  <si>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</si>
  <si>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</si>
  <si>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</si>
  <si>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</si>
  <si>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</si>
  <si>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</si>
  <si>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</si>
  <si>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</si>
  <si>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</si>
  <si>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</si>
  <si>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</si>
  <si>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</si>
  <si>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</si>
  <si>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</si>
  <si>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</si>
  <si>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</si>
  <si>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</si>
  <si>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</si>
  <si>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</si>
  <si>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</si>
  <si>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</si>
  <si>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</si>
  <si>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</si>
  <si>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</si>
  <si>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</si>
  <si>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</si>
  <si>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</si>
  <si>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</si>
  <si>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</si>
  <si>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</si>
  <si>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</si>
  <si>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</si>
  <si>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</si>
  <si>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</si>
  <si>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</si>
  <si>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</si>
  <si>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</si>
  <si>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</si>
  <si>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</si>
  <si>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</si>
  <si>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</si>
  <si>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</si>
  <si>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</si>
  <si>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</si>
  <si>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</si>
  <si>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</si>
  <si>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</si>
  <si>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</si>
  <si>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</si>
  <si>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</si>
  <si>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</si>
  <si>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</si>
  <si>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</si>
  <si>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</si>
  <si>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</si>
  <si>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</si>
  <si>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</si>
  <si>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</si>
  <si>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</si>
  <si>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</si>
  <si>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</si>
  <si>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</si>
  <si>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</si>
  <si>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</si>
  <si>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</si>
  <si>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</si>
  <si>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</si>
  <si>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</si>
  <si>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</si>
  <si>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</si>
  <si>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</si>
  <si>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</si>
  <si>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</si>
  <si>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</si>
  <si>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</si>
  <si>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</si>
  <si>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</si>
  <si>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</si>
  <si>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</si>
  <si>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</si>
  <si>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</si>
  <si>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</si>
  <si>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</si>
  <si>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</si>
  <si>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</si>
  <si>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</si>
  <si>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</si>
  <si>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</si>
  <si>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</si>
  <si>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</si>
  <si>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</si>
  <si>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</si>
  <si>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</si>
  <si>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</si>
  <si>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</si>
  <si>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</si>
  <si>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</si>
  <si>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</si>
  <si>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</si>
  <si>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</si>
  <si>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</si>
  <si>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</si>
  <si>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</si>
  <si>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</si>
  <si>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</si>
  <si>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</si>
  <si>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</si>
  <si>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</si>
  <si>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</si>
  <si>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</si>
  <si>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</si>
  <si>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</si>
  <si>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</si>
  <si>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</si>
  <si>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</si>
  <si>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</si>
  <si>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</si>
  <si>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</si>
  <si>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</si>
  <si>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</si>
  <si>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</si>
  <si>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</si>
  <si>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</si>
  <si>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</si>
  <si>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</si>
  <si>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</si>
  <si>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</si>
  <si>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</si>
  <si>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</si>
  <si>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</si>
  <si>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</si>
  <si>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</si>
  <si>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</si>
  <si>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</si>
  <si>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</si>
  <si>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</si>
  <si>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</si>
  <si>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</si>
  <si>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aporte de octubre -30-2018</t>
  </si>
  <si>
    <t>oct-2018</t>
  </si>
  <si>
    <t>ACTIVIDADES DE MANTENIMIENTO - UF2,2</t>
  </si>
  <si>
    <t>oct-2019</t>
  </si>
  <si>
    <t>aporte intereses</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</si>
  <si>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</si>
  <si>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</si>
  <si>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</si>
  <si>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</si>
  <si>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</si>
  <si>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</si>
  <si>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</si>
  <si>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</si>
  <si>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</si>
  <si>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</si>
  <si>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</si>
  <si>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</si>
  <si>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</si>
  <si>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</si>
  <si>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</si>
  <si>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</si>
  <si>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</si>
  <si>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</si>
  <si>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</si>
  <si>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</si>
  <si>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</si>
  <si>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</si>
  <si>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</si>
  <si>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</si>
  <si>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</si>
  <si>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</si>
  <si>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</si>
  <si>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</si>
  <si>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</si>
  <si>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</si>
  <si>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</si>
  <si>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</si>
  <si>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</si>
  <si>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</si>
  <si>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</si>
  <si>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</si>
  <si>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</si>
  <si>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</si>
  <si>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</si>
  <si>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</si>
  <si>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</si>
  <si>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</si>
  <si>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</si>
  <si>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</si>
  <si>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</si>
  <si>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</si>
  <si>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</si>
  <si>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</si>
  <si>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</si>
  <si>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</si>
  <si>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</si>
  <si>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</si>
  <si>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</si>
  <si>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</si>
  <si>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</si>
  <si>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</si>
  <si>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</si>
  <si>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</si>
  <si>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</si>
  <si>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</si>
  <si>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</si>
  <si>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</si>
  <si>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</si>
  <si>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</si>
  <si>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</si>
  <si>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</si>
  <si>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</si>
  <si>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</si>
  <si>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</si>
  <si>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</si>
  <si>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</si>
  <si>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</si>
  <si>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</si>
  <si>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</si>
  <si>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</si>
  <si>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</si>
  <si>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</si>
  <si>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</si>
  <si>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</si>
  <si>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</si>
  <si>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</si>
  <si>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</si>
  <si>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</si>
  <si>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</si>
  <si>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</si>
  <si>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</si>
  <si>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</si>
  <si>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</si>
  <si>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</si>
  <si>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</si>
  <si>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</si>
  <si>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</si>
  <si>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</si>
  <si>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</si>
  <si>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</si>
  <si>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</si>
  <si>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</si>
  <si>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</si>
  <si>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</si>
  <si>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</si>
  <si>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</si>
  <si>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</si>
  <si>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</si>
  <si>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</si>
  <si>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 xml:space="preserve">PK 0+072 </t>
  </si>
  <si>
    <t>PK0+060</t>
  </si>
  <si>
    <t>PK0+130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</si>
  <si>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</si>
  <si>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</si>
  <si>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</si>
  <si>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</si>
  <si>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</si>
  <si>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</si>
  <si>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</si>
  <si>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</si>
  <si>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</si>
  <si>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</si>
  <si>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</si>
  <si>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</si>
  <si>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</si>
  <si>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</si>
  <si>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</si>
  <si>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</si>
  <si>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</si>
  <si>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</si>
  <si>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</si>
  <si>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</si>
  <si>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</si>
  <si>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</si>
  <si>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</si>
  <si>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</si>
  <si>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</si>
  <si>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</si>
  <si>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</si>
  <si>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</si>
  <si>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</si>
  <si>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</si>
  <si>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</si>
  <si>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</si>
  <si>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REHABILITACION DE LA VIA, MEDIANTE PARCHEO / BACHEO</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</si>
  <si>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</si>
  <si>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</si>
  <si>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</si>
  <si>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</si>
  <si>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</si>
  <si>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</si>
  <si>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</si>
  <si>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</si>
  <si>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</si>
  <si>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</si>
  <si>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</si>
  <si>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</si>
  <si>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</si>
  <si>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</si>
  <si>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</si>
  <si>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</si>
  <si>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</si>
  <si>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</si>
  <si>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</si>
  <si>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</si>
  <si>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</si>
  <si>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</si>
  <si>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</si>
  <si>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</si>
  <si>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</si>
  <si>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</si>
  <si>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</si>
  <si>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</si>
  <si>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</si>
  <si>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</si>
  <si>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</si>
  <si>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</si>
  <si>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</si>
  <si>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</si>
  <si>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</si>
  <si>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</si>
  <si>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</si>
  <si>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</si>
  <si>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</si>
  <si>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</si>
  <si>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</si>
  <si>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REHABILITACION DE LA VIA, EXTENDIDO DE SOBRE CARPETA ASFALTICA, TIPO MDC-19</t>
  </si>
  <si>
    <t>RECUPERACION DE LA VIA - PERDIDA DE BANCA  CD</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</si>
  <si>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</si>
  <si>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</si>
  <si>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</si>
  <si>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</si>
  <si>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</si>
  <si>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</si>
  <si>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</si>
  <si>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</si>
  <si>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</si>
  <si>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</si>
  <si>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</si>
  <si>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</si>
  <si>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</si>
  <si>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</si>
  <si>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</si>
  <si>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</si>
  <si>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</si>
  <si>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</si>
  <si>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</si>
  <si>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</si>
  <si>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</si>
  <si>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</si>
  <si>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</si>
  <si>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</si>
  <si>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</si>
  <si>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</si>
  <si>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</si>
  <si>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</si>
  <si>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</si>
  <si>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</si>
  <si>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</si>
  <si>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Sep-2019</t>
  </si>
  <si>
    <t>Se le recomienda al concesionario que para el inicio de actividades de cada proyecto de Puentes, los diseños deben estar No Objetados por la interventoría del Proyecto.</t>
  </si>
  <si>
    <t>PR 73+000</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</si>
  <si>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</si>
  <si>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</si>
  <si>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</si>
  <si>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</si>
  <si>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</si>
  <si>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 xml:space="preserve">Programa 1. Atención al usuario </t>
  </si>
  <si>
    <t>Aporte semenestral 2020</t>
  </si>
  <si>
    <t>Dic-2019</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</si>
  <si>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</si>
  <si>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ACTIVIDADES DE MANTENIMIENTO - UF4,1</t>
  </si>
  <si>
    <t>ACTIVIDADES DE MANTENIMIENTO - UF4,2</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</si>
  <si>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</si>
  <si>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</si>
  <si>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</si>
  <si>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</si>
  <si>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</si>
  <si>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</si>
  <si>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</si>
  <si>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</si>
  <si>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</si>
  <si>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</si>
  <si>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</si>
  <si>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</si>
  <si>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</si>
  <si>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</si>
  <si>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</si>
  <si>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t>Ampliación Puente La Guaira UF2.1</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</si>
  <si>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</si>
  <si>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PR 48+000</t>
  </si>
  <si>
    <t>PR 44+200</t>
  </si>
  <si>
    <t>PR 46+800</t>
  </si>
  <si>
    <t>TRABAJOS DE SEGURIDAD VIAL</t>
  </si>
  <si>
    <t>PR 0+000 Bolombolo</t>
  </si>
  <si>
    <t xml:space="preserve">Trabajos terminados. </t>
  </si>
  <si>
    <t xml:space="preserve">Observaciones: </t>
  </si>
  <si>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</si>
  <si>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</si>
  <si>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</si>
  <si>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r>
      <t xml:space="preserve">PK0+000/17+700  UF1 ACT 00/31. </t>
    </r>
    <r>
      <rPr>
        <sz val="11"/>
        <color theme="1"/>
        <rFont val="Calibri"/>
        <family val="2"/>
        <scheme val="minor"/>
      </rPr>
      <t>En recorrido de inspección, no se evidencia actividades en traslado de redes.</t>
    </r>
  </si>
  <si>
    <t>REHABILITACION DE LA VIA, MEDIANTE COLOCCION DE UNA SOBRECARPETA ASFALTICA</t>
  </si>
  <si>
    <t>9. CONTROL TÉCNICO DE TÚNELES</t>
  </si>
  <si>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</si>
  <si>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</si>
  <si>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</si>
  <si>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</si>
  <si>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</si>
  <si>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</si>
  <si>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ESPERA RESPUESTA DEL ESPECIALISTA  DE LA INTERVENTORÍA</t>
  </si>
  <si>
    <t>Respuesta a comunicación EPS4G-1179-19 referente al acceso la Puerta</t>
  </si>
  <si>
    <t>D-02-01-20191113-0010561</t>
  </si>
  <si>
    <t>Unidad Funcional 4,1</t>
  </si>
  <si>
    <t>Unidad Funcional 4,2</t>
  </si>
  <si>
    <t>ÉPSILON 4G</t>
  </si>
  <si>
    <t>Programa 2. Capacitación personal vinculado al proyecto</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</si>
  <si>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t>
    </r>
  </si>
  <si>
    <t>Traslado de redes Húmedas UF1 y UF3</t>
  </si>
  <si>
    <r>
      <t xml:space="preserve">PK0+000/17+700  UF1 ACT 00/31. </t>
    </r>
    <r>
      <rPr>
        <sz val="11"/>
        <rFont val="Calibri"/>
        <family val="2"/>
        <scheme val="minor"/>
      </rPr>
      <t>En recorrido de inspección, no se evidencia actividades en traslado de redes.</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</si>
  <si>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t>
    </r>
  </si>
  <si>
    <t>FECHA APROBACIÓN</t>
  </si>
  <si>
    <t>31 ENERO DE 2020</t>
  </si>
  <si>
    <t>Programa 3. Vinculación mano de obra</t>
  </si>
  <si>
    <t>Programa 4. Información y participación comunitaria</t>
  </si>
  <si>
    <t>PK 0+160</t>
  </si>
  <si>
    <t>Inactivo</t>
  </si>
  <si>
    <t>PK 3+300</t>
  </si>
  <si>
    <t>ODT - Retorno La Aldea. Para evitar inundaciones en alrededores de obra y en la Escuela.</t>
  </si>
  <si>
    <t>PK 6+200</t>
  </si>
  <si>
    <t>PK 7+000</t>
  </si>
  <si>
    <t>Taludes: (Por estabilidad global / local) Perfilado, pernos, malla, concreto lanzado, drenes; para no afectar la vía existente. Habrá inyección de pernos.</t>
  </si>
  <si>
    <t>PK 11+700 Zona del retorno # 1</t>
  </si>
  <si>
    <t>PK 15+600</t>
  </si>
  <si>
    <t xml:space="preserve">ODT + redes de drenajes superficiales sobre terraplén </t>
  </si>
  <si>
    <t>PK 14+820</t>
  </si>
  <si>
    <t>PK 16+400</t>
  </si>
  <si>
    <t>ODT + redes de drenajes en plataforma y relleno</t>
  </si>
  <si>
    <t>PK 11</t>
  </si>
  <si>
    <t>Zodme La Cueva</t>
  </si>
  <si>
    <t>Rellenos,  redes de drenajes superficiales, paisajismo, revegetalizacion etc.</t>
  </si>
  <si>
    <t>PK 16</t>
  </si>
  <si>
    <t>Zodme Guacamayas</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</si>
  <si>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</si>
  <si>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</si>
  <si>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Mantenimiento de redes</t>
  </si>
  <si>
    <t>ACTIVIDADES CRÍTICAS SEGÚN ANEXO #1 DE MAR 1, POR LA CUARENTENA DEL COVID-19</t>
  </si>
  <si>
    <t>ACTIVIDADES CRITICAS SEGUN ANEXO #1 DE MAR 1 POR LA CUARENTENA DEL COVID-19</t>
  </si>
  <si>
    <t>PK 24+300 CD - Box # 106</t>
  </si>
  <si>
    <t>Trabajos mecánicos para encoles y encausamiento, a fin de evitar inundación - Sitio Piedras Verdes</t>
  </si>
  <si>
    <t>PK 27+400 CD - Box # 126</t>
  </si>
  <si>
    <t>Trabajos de excavación, de llenos y corregir posible inestabilidad sobre la nueva calzada - Sitio cercano a la planta de asfaltos</t>
  </si>
  <si>
    <t>Unidad Funcional 4,1 - Rehabilitación Sector 4.1 Venecia - Peñalisa (Salgar) 8,8 KM</t>
  </si>
  <si>
    <t xml:space="preserve">PK 0+700 CCO del túnel. Se encuentran estacionadas, grúas y ambulancia para prestar servicios de emergencias, a los usuarios del corredor vial concesionado.    </t>
  </si>
  <si>
    <t>Acopio y trasiego de material de descombro traído de los portales del nuevo túnel.</t>
  </si>
  <si>
    <t>PK 14+134</t>
  </si>
  <si>
    <t>ODT # 065</t>
  </si>
  <si>
    <t xml:space="preserve">Inactivo. </t>
  </si>
  <si>
    <t>PK 25+800 CD</t>
  </si>
  <si>
    <t>cunetas</t>
  </si>
  <si>
    <t>PK 31+190</t>
  </si>
  <si>
    <t>PK 31+230</t>
  </si>
  <si>
    <t>Personal de apoyo que actuaran según necesidades</t>
  </si>
  <si>
    <t>PK 0+700</t>
  </si>
  <si>
    <t>o CCO del TUNEL</t>
  </si>
  <si>
    <t>PK 0+650/700</t>
  </si>
  <si>
    <t>MOVIMIENTO TIERRA o MATERIAL DE DESCOMBRO</t>
  </si>
  <si>
    <t>Frente no relacionado en Anexo #1. Actividad finalizada.</t>
  </si>
  <si>
    <t>PR 6+700</t>
  </si>
  <si>
    <t>Puente Amarrillo sobre el Rio Cauca</t>
  </si>
  <si>
    <t>Se encuentran estacionadas 2 grúas y una ambulancia a fin de prestar los servicios de emergencia, cuando los usuarios los requieran.</t>
  </si>
  <si>
    <t>Sobre la pata del talud rehabilitado, se hace el acopio 'provisional' del material de rezaga que se extrae del nuevo túnel, portal Medellín; para después transportarlo a la planta de trituración ubicada en el PK 11+700. Se utiliza cargador articulado CAT 950, un Bobcat y muchas volquetas de eje sencillo y eje doble que lo extraen del túnel. Continuamente se transporta hacia la planta trituradora este material de descombro, para evitar excesiva altura en el patio de acopio y posible derrame hacia la vía en uso. Se trabaja con personal PARE/SIGA</t>
  </si>
  <si>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INFRAESTRUCTURA  terminada.</t>
    </r>
  </si>
  <si>
    <t>TEMAS DE CONTROL EN EL PERIODO PUENTES</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</si>
  <si>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</si>
  <si>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rFont val="Arial"/>
        <family val="2"/>
      </rPr>
      <t>Portal Medellín - segundo tubo Túnel Occidente</t>
    </r>
    <r>
      <rPr>
        <sz val="11"/>
        <rFont val="Arial"/>
        <family val="2"/>
      </rPr>
      <t xml:space="preserve">
Actividades de excavación por método Mixto (perforación y voladura + medios mecánicos) en túnel principal- Sección - completa, Tipo SC-3R (Portal Medellín).
Suspensión de actividades de construcción del entronques en Galerías de Conexión Peatonal Nos 1, 2 3, 4, 5 y 6, y Galerías de Conexión Vehicular Nos 1, 2 y 3.</t>
    </r>
  </si>
  <si>
    <t>PK0+804 - UF3.1A - Acopio temporal de material de rezaga. Portal Medellín.</t>
  </si>
  <si>
    <t>PK0+804 - UF3.1A - PTAR en funcionamiento. Portal Medellín.</t>
  </si>
  <si>
    <r>
      <rPr>
        <b/>
        <sz val="11"/>
        <rFont val="Arial"/>
        <family val="2"/>
      </rPr>
      <t>En la UF 1</t>
    </r>
    <r>
      <rPr>
        <sz val="11"/>
        <rFont val="Arial"/>
        <family val="2"/>
      </rPr>
      <t xml:space="preserve"> : En el periodo informado,  En recorrido de inspección de interventoría, se  evidenció que el concesionario suspendió actividades del traslado de redes en entronques debido a la contigencia por el COVID-19.</t>
    </r>
  </si>
  <si>
    <t>Traslado de redes secas,  UF2.1. Actuaciónes 34.</t>
  </si>
  <si>
    <t>Se realiza actividad de excavación, construcción de cajas de inspección norma EPM,  instalacón de seis (6) tubos conduit de  D=6", Sector  Ciudadela Premium en San Jerónimo, para el tralado de redes de Energía. Frente Inactivo</t>
  </si>
  <si>
    <t>NA</t>
  </si>
  <si>
    <t xml:space="preserve">NA </t>
  </si>
  <si>
    <t xml:space="preserve">UF1 y UF2.1 </t>
  </si>
  <si>
    <t>Seguimiento a las medidas de manejo ambiental UF1 y UF3</t>
  </si>
  <si>
    <t xml:space="preserve">Durante la presente semana NO se reciben los reportes de las operadoras con respecto a los incidentes y accidentes ocurridos en las unidades funcionales del proyecto.
</t>
  </si>
  <si>
    <t>Del 16/04/20
al 22/04/20</t>
  </si>
  <si>
    <r>
      <t xml:space="preserve">Durante la presente semana </t>
    </r>
    <r>
      <rPr>
        <b/>
        <sz val="11"/>
        <rFont val="Arial"/>
        <family val="2"/>
      </rPr>
      <t>NO</t>
    </r>
    <r>
      <rPr>
        <sz val="11"/>
        <rFont val="Arial"/>
        <family val="2"/>
      </rPr>
      <t xml:space="preserve"> se reciben los reportes de las operadoras con respecto a los incidentes y accidentes ocurridos en las unidades funcionales del proyecto.
- Se reactiva el servicio de  los vehículos de operación túnel de occidente, en las vías concesionadas   y las bases de operación del túnel de occidente, se prestan los servicios de manera normal.
- No se puede realizar la revisión de los niveles de Monóxido de Carbono (CO) , así como los niveles de visibilidad del túnel de occidente.
- Se realiza inspección de teléfonos S.O.S. del Túnel de Occidente y los nichos de auxilio.</t>
    </r>
  </si>
  <si>
    <t>Actividades de Operación ejecutadas en la Fase de Construcción
Semana 236</t>
  </si>
  <si>
    <r>
      <rPr>
        <sz val="11"/>
        <rFont val="Arial"/>
        <family val="2"/>
      </rPr>
      <t>Ruta Medellín - Santa Fe de Antioquia
Unidad Funcional No 1.
- Desvío entre el PR35+300 al PR37+600 sector de la Aldea, se encuentra transitable.
- Limpieza de Calzada y de Cunetas PR30+400,</t>
    </r>
    <r>
      <rPr>
        <sz val="11"/>
        <color rgb="FFFF0000"/>
        <rFont val="Arial"/>
        <family val="2"/>
      </rPr>
      <t xml:space="preserve">
</t>
    </r>
    <r>
      <rPr>
        <sz val="11"/>
        <rFont val="Arial"/>
        <family val="2"/>
      </rPr>
      <t>- Zona Inestable PR34+900 sin movimiento.
- Se realiza control vehicular PR 30+400..</t>
    </r>
  </si>
  <si>
    <r>
      <rPr>
        <sz val="11"/>
        <rFont val="Arial"/>
        <family val="2"/>
      </rPr>
      <t>Ruta Medellín - Santa Fe de Antioquia.
Unidad Funcional No 3.
- El Peaje de Aburra   PR45+300. Se encuentra en Operación Normal. sin cobro.
- Se realiza seguimiento a la zona inestable del PR45+000 y se observa que no presenta movimientos.</t>
    </r>
    <r>
      <rPr>
        <sz val="11"/>
        <color rgb="FFFF0000"/>
        <rFont val="Arial"/>
        <family val="2"/>
      </rPr>
      <t xml:space="preserve">
</t>
    </r>
    <r>
      <rPr>
        <sz val="11"/>
        <rFont val="Arial"/>
        <family val="2"/>
      </rPr>
      <t>- Actividades Policía de Carreteras PR45+400.</t>
    </r>
  </si>
  <si>
    <r>
      <rPr>
        <sz val="11"/>
        <rFont val="Arial"/>
        <family val="2"/>
      </rPr>
      <t>Ruta Medellín - Santa Fe de Antioquia
Unidad Funcional No 2.1.
- La vía se encuentra en funcionamiento normal.
-  Desvío en el PR16+380 al PR16+660  Normal Funcionamiento.
-  Desvío en el PR15+030 al PR15+740. Normal Funcionamiento.
-  Desvío en el PR13+090 al PR12+000 .Normal Funcionamiento.</t>
    </r>
    <r>
      <rPr>
        <sz val="11"/>
        <color rgb="FFFF0000"/>
        <rFont val="Arial"/>
        <family val="2"/>
      </rPr>
      <t xml:space="preserve">
</t>
    </r>
    <r>
      <rPr>
        <sz val="11"/>
        <rFont val="Arial"/>
        <family val="2"/>
      </rPr>
      <t>- Reparación del Puente Paso Real. PR06+300</t>
    </r>
    <r>
      <rPr>
        <sz val="11"/>
        <color rgb="FFFF0000"/>
        <rFont val="Arial"/>
        <family val="2"/>
      </rPr>
      <t>.</t>
    </r>
  </si>
  <si>
    <t>Ruta Santa fé de Antioquia - Cañas gordas
Unidad Funcional No  2.2.
- Desvío de vía  en el PR60+300 para la ejecución de obras del Túnel del Toyo estado transitable. 
- Zona Inestable del PR97+500  se presenta caída de material.
- La Vía se Encuentra Transitable..
- Limpieza de Cunetas y Calzada PR98+000  PR 111+000
- Actividades Policía de Carreteras PR114+900.
- Zona de Derrumbe PR97+500 estable.
- Construcción de Disipador y Gaviones PR73+050.</t>
  </si>
  <si>
    <r>
      <rPr>
        <sz val="11"/>
        <rFont val="Arial"/>
        <family val="2"/>
      </rPr>
      <t>Ruta Santa Fé de Antioquia - Bolombolo
Unidad Funcional No 4.2.
- La Vía se Encuentra en Operación Normal.
- Limpieza de Cunetas y Calzada PR48+200.</t>
    </r>
    <r>
      <rPr>
        <sz val="11"/>
        <color rgb="FFFF0000"/>
        <rFont val="Arial"/>
        <family val="2"/>
      </rPr>
      <t xml:space="preserve">
</t>
    </r>
    <r>
      <rPr>
        <sz val="11"/>
        <rFont val="Arial"/>
        <family val="2"/>
      </rPr>
      <t>- Ambulancia Disponible Anza PR45+000</t>
    </r>
    <r>
      <rPr>
        <sz val="11"/>
        <color rgb="FFFF0000"/>
        <rFont val="Arial"/>
        <family val="2"/>
      </rPr>
      <t xml:space="preserve">.
</t>
    </r>
    <r>
      <rPr>
        <sz val="11"/>
        <color theme="1"/>
        <rFont val="Arial"/>
        <family val="2"/>
      </rPr>
      <t>- Demarcacion PR00+000 al PR0+800.</t>
    </r>
  </si>
  <si>
    <t>Ruta Santa Fe de Antioquia - Bolombolo
Unidad Funcional No 4.1.
- La Vía se Encuentra en Operación Normal.</t>
  </si>
  <si>
    <t>UF4.2 - PR 0+000. DEMARCACION.</t>
  </si>
  <si>
    <t>UF 4.2 - PR 48+200. INSPECCION VIAL.</t>
  </si>
  <si>
    <t>FOTO 3</t>
  </si>
  <si>
    <t>FOTO 4</t>
  </si>
  <si>
    <t>UF 4.2 - PR 30+400. LIMPIEZA DE CUNETAS.</t>
  </si>
  <si>
    <t>UF 4.2 - PR 45+000. REDUCTORES DE VELOCIDAD.</t>
  </si>
  <si>
    <t>FOTO 5</t>
  </si>
  <si>
    <t>FOTO 6</t>
  </si>
  <si>
    <t>UF 4.1 - PR 47+000. POSTE S.O.S.</t>
  </si>
  <si>
    <t>UF 4.1 - PR 45+100. SEÑALIZACION VERTICAL.</t>
  </si>
  <si>
    <t>Jornada de trabajo Interna  con la participación de la Dirección de Interventoría y las Áreas Financiera, Jurídica y Ambiental, en la cual se llevo la socialización del cuadro de control de afectación de los recursos de la subcuenta ambiental  y revisión de los recursos afectados en la Subcuenta ambiental asociados a la implementación de los planes de inversión del 1% requeridos para reintegro, en atención al memorando  ANI 20201010051153 del 24 de marzo de 2020.</t>
  </si>
  <si>
    <t>Participación reunión virtual por medio de la plataforma Teams, donde se llevo a cabo la aclaración de las inquietudes presentadas por el Concesionario a los requerimientos generados  al  Informe de cierre ambiental UF4.2 Anexo Ambientales con comunicado EPS4G-0322-20 con radicado  DEVIMAR 01-01-20200408000627 del 08-04-2020.</t>
  </si>
  <si>
    <t>Verificación de obligaciones ambientales y estado (activo, inactivo o finalizado) de obras de ocupación de cauce aprobadas bajo las resoluciones. 160HX-RES1706-3221, 160HX-RES1705-2512, 160HX-RES1705-2515,  160HX-RES1705-2625, 160HX-RES1705-2628, 160HX-RES1705-2629, 160HX-RES1711-6445, 160AN-RES1712-7015, 160HX-RES1711-6673, y 160AN-1708-4528 y Procesamiento registro fotogràico</t>
  </si>
  <si>
    <t>del 16/04/2020 al 17-04-2020
y el 21-04-2020</t>
  </si>
  <si>
    <t xml:space="preserve"> UF2.1</t>
  </si>
  <si>
    <t xml:space="preserve">Seguimiento estado de cumplimiento requerimientos generados durante la visita realizada por la supervisor ambiental de la ANI a la ZODME 15,  verificaciòn en campo informaciòn comunicado 02-01-202004146001128 recibidio el 16-04-2020, relacionado con respuesta a  requerimientos generados por la Interventorìa al Acopio ubicado en la vered Tafetanes PK24+850 y proyecciòn respuesta </t>
  </si>
  <si>
    <t>el 17/04/2020 
y el 21-04-2020</t>
  </si>
  <si>
    <t>Participación virtual por medio de la Plataforma TEAMS de comité de seguimiento bimensual Interventorías, liderado por la supervisora Ambiental designada por la ANI al Proyecto Autopistas al Mar 1</t>
  </si>
  <si>
    <t xml:space="preserve">ANI, Interventorías Autopistas al Mar 1, Autopistas al Mar 2, CBCP </t>
  </si>
  <si>
    <t>Solicitud al Concesionario de confirmación de fechas en las cuales se ejecutarán las auditorias integrales para las UF1, UF2 y UF3, teniendo en cuenta que contractualmente no se especifica una fecha de ejecución, sin embargo, a la fecha ha transcurrido más del 50% del plazo máximo de ejecución de cada Unidad Funcional, con comunicado EPS4G-0372-20 radicado el 17-04-2020 y radicado DEVIMAR R-01-01-20200417000687</t>
  </si>
  <si>
    <t>Elaboración de información cartográfica (geoPDF), necesario para el levantamiento de puntos de control  Unidades funcionales: 1,3 y 2.1</t>
  </si>
  <si>
    <t xml:space="preserve">Recopilación de información documental,  revisión estado de cumplimiento de obligaciones exigidas en el Permiso de aprovechamiento forestal otorgado para las actividades de mejoramiento de la UF1y2.1 con Resolución 160HX-1711-6804 del 2017 y actualización formato A-E4G-02 seguimiento obligaciones permisos ambientales y cuadro de control de cantidad de obligaciones cumplidas, en proceso y no cumplidas </t>
  </si>
  <si>
    <t>Del 18-04-2020 
Al 20-04-2020</t>
  </si>
  <si>
    <t>Verificaciòn en campo de la informaciòn recibida con comunicado 02-01-20200416001129 con la cual el Concesionario presenta respuesta a las No conformidades observadas en los accesos a los frentes de obra activos en toda la UF1, planta movil de procesamiento de material ubicada en el PK11+000 y los puentes ubicados entre los PK6+240 y PK9+120,  recopilaciòn y procesamiento de material fotográfico tomado en campo para proyecciòn de respuesta</t>
  </si>
  <si>
    <t xml:space="preserve">Revisión y aprobación formato de trámites ambientales recibido de parte del Concesionario </t>
  </si>
  <si>
    <t xml:space="preserve">Actualización mensual cuadro de Excel seguimiento Indicadores "4 GENERACIÓN", solicitado por la ANI </t>
  </si>
  <si>
    <t>Elaboraciòn informe semanal # 237 en el Formato ANI</t>
  </si>
  <si>
    <t>Seguimiento a las medidas de manejo ambiental UF 2.1</t>
  </si>
  <si>
    <r>
      <rPr>
        <b/>
        <sz val="11"/>
        <rFont val="Arial"/>
        <family val="2"/>
      </rPr>
      <t xml:space="preserve">PMB-08, PMF 09 y PMF 10
Portal Medellín.
</t>
    </r>
    <r>
      <rPr>
        <sz val="11"/>
        <rFont val="Arial"/>
        <family val="2"/>
      </rPr>
      <t>El concesionario</t>
    </r>
    <r>
      <rPr>
        <b/>
        <sz val="11"/>
        <rFont val="Arial"/>
        <family val="2"/>
      </rPr>
      <t xml:space="preserve"> </t>
    </r>
    <r>
      <rPr>
        <sz val="11"/>
        <rFont val="Arial"/>
        <family val="2"/>
      </rPr>
      <t xml:space="preserve">realizó la construcción de canales perimitrales (imagen 1) unidos a un sistema de sedimentadores (imagen 2 y 3) en el sector de acopio de material de excavación proveniente del túnel, con el objetivo de recoger las aguas de escorrentía superficial y los lixiviados provenientes del contacto de estas aguas con el material proveniente del túnel, para luego ser conducidas a  la PTARnD (imagen 4), las aguas tratadas pasan mediante un sistema de conducción hasta el portal Santa Fe para su vertimiento a la quebrada la Frisola garantizando el caudal de descarga  aprobado (imagen 5), los lodos obtenidos del proceso  son acondicionados antes de pasar al proceso de filtroprensado (imagen 6) donde son deshidratados intermitentemente y posteriormente acopiados y entregados a la empresa TECNOLOGÍAS AMBIENTALES DE COLOMBIAS.A.S E.S.P. para su disposición final.
Para el manejo de aguas residuales domésticas el concesionario dispone de unidades sanitarias (Imagen 7), a las cuales se le realiza el mantenimiento periódico de estas unidades a cargo de la empresa STAP ANTIOQUIA S.A.S.
El sitio cuenta con contenedores (imagen 8) claramente identificados y rotulados los cuales son fácilmente identificables. </t>
    </r>
  </si>
  <si>
    <r>
      <rPr>
        <b/>
        <sz val="11"/>
        <rFont val="Arial"/>
        <family val="2"/>
      </rPr>
      <t>PMF 09</t>
    </r>
    <r>
      <rPr>
        <sz val="11"/>
        <rFont val="Arial"/>
        <family val="2"/>
      </rPr>
      <t xml:space="preserve">
</t>
    </r>
    <r>
      <rPr>
        <b/>
        <sz val="11"/>
        <rFont val="Arial"/>
        <family val="2"/>
      </rPr>
      <t>Portal Santa Fe</t>
    </r>
    <r>
      <rPr>
        <sz val="11"/>
        <rFont val="Arial"/>
        <family val="2"/>
      </rPr>
      <t>: La interventoría verificó que el concesionario realiza la conducción de las aguas (no se generan pérdidas en estos sistemas de conducción) residuales generadas en el portal Medellín hasta el portal Santa Fe (imagen 9) para ser vertidas finalmente sobre la Quebrada La Frisola de acuerdo con lo definido en la modificación de licencia ambiental aprobada bajo la Resolución 2360 de 2019, se observó además que el caudal aprobado para la descarga está por debajo de los 50,76 l/s Imagen 10.
PMB-08 y PMF-12:
Portal Santa Fe: El concesionario realizó la construcción de canales perimetrales a las obras y sistemas sedimentadores (imagen 11 y 12), con el fin de evitar aportes de sedimentos por la escorrentía superficial, se observó la instalación de una malla de geomembrana a modo de barrera sedimentadora</t>
    </r>
    <r>
      <rPr>
        <sz val="11"/>
        <color rgb="FFFF0000"/>
        <rFont val="Arial"/>
        <family val="2"/>
      </rPr>
      <t xml:space="preserve">.
</t>
    </r>
  </si>
  <si>
    <r>
      <rPr>
        <b/>
        <sz val="11"/>
        <rFont val="Arial"/>
        <family val="2"/>
      </rPr>
      <t xml:space="preserve">
PK 20+700</t>
    </r>
    <r>
      <rPr>
        <sz val="11"/>
        <rFont val="Arial"/>
        <family val="2"/>
      </rPr>
      <t xml:space="preserve"> D
Imagen 1 El concesionario realizó el mantenimiento del trincho ubicado en la parte superior del talud Se realizó el mantenimiento a los trinchos
Se informa que el material de excavaciones acopiado en el borde de vía, para luego ser retirado a la escombrera autorizada según lo dispuesto en la ficha PMF-02. 
Imagen 2, se observa el vertimiento de concreto en la parte media del talud este se debe disponer según la Resolución 541 de 1994 del Ministerio del Medio Ambiente, tal y como se indica en la ficha PMF-04
Imagen 3, El concesionario no realiza la adecuada disposición del material obtenido en las excavaciones de caisson, este debe ser debidamente acopiado en sectores planos mientras es recogido y transportado hasta la ZODME en la imagen 4 se observa la disposición de material sobre los canales de drenaje al costado de la vía donde puede ser arrastrados por aguas lluvias y llegar a las fuentes de agua, además se debe disponer en las riberas de los drenajes naturales trinchos revestidos con geotextil u otro tipo de barrera de protección y retención de material para evitar la caída de material al cauce de la quebrada, tal y como se indica en las fichas PMF-2 y PMF 12.
</t>
    </r>
  </si>
  <si>
    <r>
      <t xml:space="preserve"> </t>
    </r>
    <r>
      <rPr>
        <b/>
        <sz val="11"/>
        <rFont val="Arial"/>
        <family val="2"/>
      </rPr>
      <t>Acopio Tafetanes (PK 24+850)</t>
    </r>
    <r>
      <rPr>
        <sz val="11"/>
        <rFont val="Arial"/>
        <family val="2"/>
      </rPr>
      <t xml:space="preserve"> 
PMF -3 (imagen 6 y 8) y PMF-13 (imagen 7 y 6): El concesionario realizó las actividades los materiales dispuestos en el punto de acopio fueron cubiertos con un material de protección preferiblemente plástico , con el fin de evitar el arrastre de sedimentos a cuerpos de agua superficiales y la suspensión de partículas, que puede afectar a la población cercana.
PMF-10 (imagen 5): realizó la limpieza de las obras de drenaje adyacentes al acopio de materiales, además de la instalación de una malla de geomembrana a modo de barrera sedimentador</t>
    </r>
  </si>
  <si>
    <t>PK 22+500 (imagen 9): se observa el vertimiento de una gran masa de concreto en la parte media del talud este se debe disponer según la Resolución 541 de 1994 del Ministerio del Medio Ambiente, tal y como se indica en la ficha PMF-04, en la imagen 10 se observan residuos reciclables, estos residuos deben ser almacenados temporalmente en el centro de almacenamiento de residuos sólidos dentro de los sitios de acopio. Una vez embalados, y cuando alcancen un volumen representativo, se evacuarán entregándose a asociaciones de recicladores del área.
PMF-7: Para el manejo de aguas residuales domésticas el concesionario dispone de unidades sanitarias (Imagen 11), a las cuales se le realiza el mantenimiento periódico de estas unidades a cargo de la empresa STAP ANTIOQUIA S.A.S.
PMF-08: El concesionario dispone de puntos ecológicos claramente identificados y rotulados los cuales son fácilmente identificables (imagen 11).
PMF-3, el concesionario dispone de zonas de acopio temporal de materiales  debidamente señalada y demarcada (imagen 14 y 12).</t>
  </si>
  <si>
    <r>
      <t xml:space="preserve">PMF- 11
PK 6 +800 </t>
    </r>
    <r>
      <rPr>
        <sz val="11"/>
        <rFont val="Arial"/>
        <family val="2"/>
      </rPr>
      <t xml:space="preserve">Las obras de ocupación de cauce realizadas por el concesionario deben garantizar el discurrir de las aguas pasantes, en la imagen 13 se observa la obstrucción del Box culvert con una maleta.
</t>
    </r>
    <r>
      <rPr>
        <b/>
        <sz val="11"/>
        <rFont val="Arial"/>
        <family val="2"/>
      </rPr>
      <t>PMF- 12</t>
    </r>
    <r>
      <rPr>
        <sz val="11"/>
        <rFont val="Arial"/>
        <family val="2"/>
      </rPr>
      <t xml:space="preserve">
PK 6 +800 (imagen 14) PK 14+000 (imagen 15 y 16) se requiere construir una estructura de contención o trincho revestido con geotextil u otro tipo de barrera de protección  para evitar la caída de material al cauce de la quebrada aledaña.</t>
    </r>
  </si>
  <si>
    <r>
      <t xml:space="preserve"> PMF-11
</t>
    </r>
    <r>
      <rPr>
        <b/>
        <sz val="11"/>
        <rFont val="Arial"/>
        <family val="2"/>
      </rPr>
      <t>PK 13+750</t>
    </r>
    <r>
      <rPr>
        <sz val="11"/>
        <rFont val="Arial"/>
        <family val="2"/>
      </rPr>
      <t xml:space="preserve">  (Imagen 17 y 18) PK 16+250 (Imagen 19 y 20) dentro de las actividades propuestas en los PMA se establece que el material obtenido en las excavaciones y descapote de las zonas en las cuales se intervenga, deberá ser debidamente acopiado en sectores planos mientras es recogido y transportado hasta la ZODME, en la imagen 17 y 18, se observa que este material se encuentra dispuesto en el canal contiguo al box culvert, interrumpiendo el flujo de las aguas pasantes.</t>
    </r>
  </si>
  <si>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</si>
  <si>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 xml:space="preserve">
Para la UF3.1C  Se continuó  la excavación por medio de sistema de perforación y voladura, del túnel  principal,  sin atrasos evidentes.
</t>
  </si>
  <si>
    <t>En este periodo el concesionario continuó con las siguientes actividades:
En Portal Medellín (PK0+804)-UF3.1A,  El día 16 de abril de 2020 en el PK2+479,5, se ejecutó cambió de sostenimiento de Tipo SC-3R a SB-3;  Por otro lado se continuó con la excavación, sección completa del del túnel principal, por el método de perforación y voladura y medios, mas perfilado mecánico, en terrenos con sostenimiento Tipo SB-3,  en el PK2+505,9 L acumulada=1.700,9 m a origen,  para el sellado se instalaron 5 cm de concreto lanzado de 30 MPa (Adicionado con macrofibra estructural de polipropileno 5Kg/m3); se instalaron bulones expansivos Tipo MIDI, marca Bulteck, en  tres bolillo (1,5 m (T) X (2,0m (L) ) de longitud 4m, con placas de reparto de 20mX20m y e= 6mm, y finalmente la instalación de 8 cm de concreto lanzado de 30 MPa (Adicionado con macro-fibra estructural de polipropileno - 5Kg/m3).
En  Galería de Conexión Peatonal No 1 (1+230): En este periodo, debido a la emergencia del COVID-19, continúan suspendidas las actividades de construcción del entronques (Demolición revestimiento, con retro cargador, e=50 cm) de esta galería en el túnel existente (K9+580).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  En este periodo, debido a la emergencia del COVID-19, continúan suspendidas las actividades de construcción del entronque (K10+545) (Demolición revestimiento, con retro cargador, e=50 cm) de esta galería en el túnel existente.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También, debido a la emergencia del COVID-19, se suspendieron las actividades de construcción de los entronques de la Galería de Conexión Vehicular No 1 (1+695) (10+074) (Precorte hastial derecho e=50cms), Galería de Conexión Peatonal No 3 (2+675) (11+054), (Precorte revestimiento, hastial izquierdo) , Galería de Conexión Vehicular No 2 (3+165) (11+544) construcción viga soporte losas y anclado al terreno, la Galería de Conexión Peatonal No 4 (3+645) (12+024) construcción viga soporte losas y anclado al terreno,  la Galería de Conexión Peatonal No 5 (4+050) (12+485) (Precorte revestimiento, hastial izquierdo) y Galería de Conexión Vehicular No 3 (4+445) (12+905) construcción viga soporte losas y anclado al terreno, y la Galería de Conexión Peatonal No 6 (4+940) (13+430)(Precorte revestimiento, hastial izquierdo).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sin embargo en las reuniones de seguimiento de obra anteriores, y del pasado 10 de marzo de 2020, se le ratifico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</si>
  <si>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SA-2, (Portal Santa Fe).
Actividades de instalación concreto en Nicho SOS y de atices en Galería vehicular  No 3.</t>
    </r>
  </si>
  <si>
    <t>En el Portal Santa Fe de Antioquia (PK5+410)-UF3.1C.  El día 20 de abril de 2020,en el PK3+490,90 se ejecutó cambió de sostenimiento de Tipo SB-3, a  SA-3. Por otro lado se continuó con la excavación, en sección completa del túnel principal, por el método de perforación y voladura y perfilado mecánico, en terrenos con sostenimiento Tipo SA-3, en el PK3+483,0 L acumulada=1.927,0 m a origen,  para el sellado se instalaron 3 cm de concreto lanzado de 30 MPa (Adicionado con macrofibra estructural de polipropileno 5Kg/m3),  se instalaron bulones expansivos Tipo MIDI, marca Bulteck, en  tres bolillo (2,0m (T) X (2,0m (L) ) de longitud 4m, con placas de reparto de 20mX20m y e= 6mm, y finalmente la instalación de 5 cm de concreto lanzado de 30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e infiltraciones intensas localizadas sin control alguno; por lo anterior en las reuniones de seguimiento de obra anteriores, y del pasado 10 de marzo de 2020, se le ratificó la solicitud de continuar con el monitoreo de caudales y el control y encausamiento adecuado (construcción e cunetas), tanto de las aguas de infiltración como de perforación del túnel; además del mantenimiento permanente que se le debe ejecutar a la rasante actual; ya que ésta presenta baches llenos de agua y desniveles pronunciados. El concesionario relanzó concreto en los "PATEROS"  en PK4+050 a PK3+780 que estaban con escaso concreto de sostenimiento; a la fecha del presente informe, falta relanzar desde el PK3+780 hasta el frente actual.</t>
  </si>
  <si>
    <t>PK 3+490,9 - UF3.1B - Instalación de concreto lanzado 30Mpa, 3451 PSI, excavación túnel principal, sección sostenimiento tipo SA-3. Portal Santa Fe.</t>
  </si>
  <si>
    <t>PK2+380 - UF3.1B - La rasante presenta desniveles pronunciados y encharcamientos. Cunetas inexistentes. Portal Medellín.</t>
  </si>
  <si>
    <t xml:space="preserve">En la UF 1: El concesionario en este periodo ejecuto las siguientes actividades: En recorrido de inspección de interventoría, se  evidenció que el concesionario suspendió actividades del traslado de redes en la UF1, debido a la contigencia por el COVID-19..
Avance a la fecha: Redes electricas:76% - Redes alumbrado público: 65% y Telecomunicaciones 75%.
En la UF3: El concesionario en este periodo ejecuto las siguientes actividades:  En recorrido de inspección de interventoría, se  evidenció que el concesionario suspendió actividades del traslado de redes en la UF3, debido a la contigencia por el COVID-19..
Avance a la fecha: Redes electricas:75% - Redes alumbrado público: 60% y Telecomunicaciones 70%.
En reunión del martes 10 de marzo de 2020, se solicito nuevamente la lista de chequeo de los sitios por intervenir de las UF1 y UF3, el concesionario informo que la proyección la entregaría próximamente. a la fecha del presente informe no se ha entregado  ninguna informacion.  </t>
  </si>
  <si>
    <t xml:space="preserve">Acopio de material de rezaga, portal Santafe. </t>
  </si>
  <si>
    <t>Personal con herramienta menor y medios mecánicos (pajarita CAT), hace excavación e instalación del acero de refuerzo y de su formaleta para canal que bordea la vía hacia La Aldea Baja y la escuela de la vereda; este canal hará las veces de anden peatonal. También se hace un realce para un muro de choque. En la ODT # 204, se empleo tubería recta Titan x 900 mm. Sector aledaño al Telesférico de La Aldea / Palmitas.</t>
  </si>
  <si>
    <t>PK 5+990</t>
  </si>
  <si>
    <t>Cunetas sector Ebéjico</t>
  </si>
  <si>
    <t>Frente no relacionado en Anexo #1. Se realiza instalación de encofrado y se funde cuneta triangular en el CI, sobre el pavimento rígido que da acceso al municipio de Ebéjico.</t>
  </si>
  <si>
    <t>Continua actividad de perforación de pernos (con medios mecánicos) para sostenimiento y consolidación del talud de la vía existente, (PK 7+200)</t>
  </si>
  <si>
    <t>PK 9+200</t>
  </si>
  <si>
    <t>Corte de talud (perfilación)</t>
  </si>
  <si>
    <t>Frente no relacionado en Anexo #1. Continua  corte y retiro de material entrada a Mestizal # 1</t>
  </si>
  <si>
    <t xml:space="preserve">Corresponde a la planta de trituración que estaba instalada en La Volcana. Se evidencia la presencia de volquetas de doble viaje que ingresan material de rezaga. Hay maquinaria que acomoda material (como bulldozer D6T y excavadora sobre oruga CAT). </t>
  </si>
  <si>
    <t>Se realiza instalación de encofrado y se funde escala 10 y 11 de disipador.</t>
  </si>
  <si>
    <t>PK 17+300</t>
  </si>
  <si>
    <t>Corte talud (perfilación)</t>
  </si>
  <si>
    <t xml:space="preserve">
Frente no relacionado en Anexo #1. Se presentaron actividades de corte mecánico con CAT y retiro de material. Sector ubicado cerca a Guaracú I</t>
  </si>
  <si>
    <t>PK 18+800</t>
  </si>
  <si>
    <t xml:space="preserve">Rellenos para terraplén </t>
  </si>
  <si>
    <t>Frente o relacionado en Anexo #1. Actividad de lleno y compactación material (cerca a acceso hacia el conjunto residencial Palmeras 1). Se realiza excavación para construcción de filtro, se tiene acopiados: geotextil, piedra filtro y tubería en PVC de 2". (el material sacado para la construcción de filtro acopiado en lleno de terraplén en el mismo frente de obra).</t>
  </si>
  <si>
    <t xml:space="preserve">Hay llegada de material de corte y descapote. </t>
  </si>
  <si>
    <t>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t>
  </si>
  <si>
    <t>PK 22+300</t>
  </si>
  <si>
    <t>Lleno y compactación - CD</t>
  </si>
  <si>
    <t>Frente no relacionado en Anexo #1. Se realiza actividad de lleno con material granular y se instala capa de concreto. Se continua con lleno  material traído de planta 2 y material anteriormente acopiado en sector de Villa del Marques.</t>
  </si>
  <si>
    <t>PK 22+800</t>
  </si>
  <si>
    <t>Frente no relacionado en Anexo #1. Se realiza  adecuación de terreno para construcción de cuneta, costado derecho de calzada en  construcción.</t>
  </si>
  <si>
    <t>PK 22+810</t>
  </si>
  <si>
    <t>Construcción de canaleta perimetral para aguas pluviales - Ci</t>
  </si>
  <si>
    <t>Frente no relacionado en Anexo #1. Se realiza  adecuación de terreno, retiro de lodos para instalación de la malla electrosoldada y del encofrado para canal perimetral.</t>
  </si>
  <si>
    <t>PK 24+150</t>
  </si>
  <si>
    <t>Lleno - CD</t>
  </si>
  <si>
    <t>Frente no relacionado en Anexo #1. Se realiza lleno  material seleccionado.</t>
  </si>
  <si>
    <t>PK 25+050</t>
  </si>
  <si>
    <t>Lleno y compactación - CD
Sector Villa del Marques</t>
  </si>
  <si>
    <t>Frente  no relacionado  en Anexo #1. Se realiza  lleno y extensión de material acopiado anteriormente lleno sobre la ODT # 112.</t>
  </si>
  <si>
    <t>PK 28+800</t>
  </si>
  <si>
    <t>Construcción de canaleta perimetral - CD</t>
  </si>
  <si>
    <t>Frente no relacionado en Anexo #1. Se realiza  retiro de lodos para instalación  malla electrosoldada y del encofrado para canal perimetral.</t>
  </si>
  <si>
    <t>PK 29+100</t>
  </si>
  <si>
    <t>Cuneta -  CD</t>
  </si>
  <si>
    <t>Frente no relacionado en Anexo # 1. Se realizó fundida y desencofrado de buzón. Actividad Finalizada.</t>
  </si>
  <si>
    <t xml:space="preserve">PK 31+080 </t>
  </si>
  <si>
    <t>ODT # 153 - CD</t>
  </si>
  <si>
    <t>Frente no relacionado en Anexo #1.  Se funde losa de caja de conexión. Se utiliza concreto premezclado. Se funde  buzón de conexión en ODT # 153., se funde canaleta bajante en ODT # 152 (PK 31+080). Sector La Laguna</t>
  </si>
  <si>
    <t>ODT # 154 - CD</t>
  </si>
  <si>
    <t>Frente no relacionado en Anexo #1.  Se fundió unión entre ODTs . Se  encofra  canaleta bajante en ODT # 154 (en la losa inferior de esta canaleta en su punto de descargue de aguas, a ODT  se evidencia socavación). Sector La Laguna.</t>
  </si>
  <si>
    <t xml:space="preserve">Frente no relacionado en Anexo #1. Trabajos finalizados. Personal realizo arreglos (mediante el uso de soldadura eléctrica) de perfiles metálicos y de uniones en las cerchas del puente. Debido al poco transito vehicular, no se utilizo personal PARE / SIGA. </t>
  </si>
  <si>
    <t>El cobro se hace sin contratiempos en ambos sentidos. Hay bastante transito de vehículos de carga y de motos. Se sigue control a vehículos, por la cuarentena obligatoria ordenada por el Gobierno Nal. (Covid-19). Hay también control Policial. 
Frente no relacionado en Anexo #1. Personal, realiza la colocación de bases metálicas modulares, sobre los hierros de la cimentación, en las islas.</t>
  </si>
  <si>
    <t>UF-1.0</t>
  </si>
  <si>
    <t>PK 9+200  Perfilación de talud, Mestizal 1. Actividad de corte mecánico y retiro de material. Se utiliza excavadora CAT 330 D2L.</t>
  </si>
  <si>
    <t>PK 17+300 CD. Perfilación de talud Actividad de corte mecánico y retiro de material. Sector cercano a Guaracú I</t>
  </si>
  <si>
    <t>PK 18+800 CD. Actividad de lleno y compactación con vibro para afirmados, Hamm. Acceso cercano al conjunto residencial Palmeras 1.</t>
  </si>
  <si>
    <t>PK 7+000 Consolidación y protección del talud de la vía existente. Hay actividad de perforación para colocar pernos pasivos de anclaje.</t>
  </si>
  <si>
    <t>UF-2.1</t>
  </si>
  <si>
    <t>PK 24+150 Variante a Sopetran - Riberas Rio Aurrá. Se realiza acopio, extendida de material seleccionado, con uso de maquinaria CAT.</t>
  </si>
  <si>
    <t>PK 31+080. Personal realiza la instalación de formaleta, para acondicionar la bajante de aguas pluviales. Sector de La Laguna.</t>
  </si>
  <si>
    <t>PK 31+190. Se realiza construcción de la caja de conexión entre ODTs con tubería Titan de 900 mm. Hay instalación de formaleta. ODT # 153. Sector de La Laguna.</t>
  </si>
  <si>
    <t xml:space="preserve">PK 22+300 Muro en HA. Actividad de lleno con material seleccionado (sobre el trasdós) mezclado con granular de sub base, traída de la planta. </t>
  </si>
  <si>
    <t>UF-3.0</t>
  </si>
  <si>
    <t xml:space="preserve">PK 0+060 Playa de peajes. Personal lleva a cabo la colocación de las estructuras metálicas modulares, sobre los hierros de la cimentación. Este montaje se lleva a cabo en diferentes islas. </t>
  </si>
  <si>
    <t xml:space="preserve">PK 0+700 CI. Patio de acopio provisional de material de rezaga - Portal Medellín. El cargador articulado, CAT 950 es quien carga las volquetas con este material, para ser llevado a la planta de trituración del PK 11+700. </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</si>
  <si>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 PILA 1: Caisson 3 h=10m, Caisson 4 h=6,2m.  PiILA 2: Caisson 5 h=13,3m, Caisson 6 h=5,7m . PILA 3: Caisson 7 h=18,1m, Caisson 8 h=15,5m. ESTRIBO 2: Caisson 9 h=16m, Caisson 10 h=18,6m.
El avance en excavación y construcción de anillos es del 73,6%.</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</si>
  <si>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Fe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</si>
  <si>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Puente PK 0+160 - UF 1 Adecuaciones para instalación de plataforma y acero de refuerzo para construcción de voladizos.</t>
  </si>
  <si>
    <t>Puente PK 0+930 - UF 1 - ESTRIBO 1-PILA 1. Instalación de prelosas Vano 1.</t>
  </si>
  <si>
    <t>Puente PK 0+930 - UF 1 - Instalación de plataforma y acero de refuerzo voladizos costado derecho.</t>
  </si>
  <si>
    <t>Puente PK 1+440 - UF 1 . Encofrado y desencofrado de defensas tipo New Jersey.</t>
  </si>
  <si>
    <t>Puente PK 1+440 - UF 1 .Instalación acero de refuerzo en defensas tipo New Jersey.</t>
  </si>
  <si>
    <t>Puente PK 1+940 - UF 1. Limpieza y organización  de área de trabajo.de voladizos.</t>
  </si>
  <si>
    <t>Puente PK 1+940 - UF 1. ESTRIBO 2. Instalación de andamio para construcción de aletas y muro espaldar.</t>
  </si>
  <si>
    <t>Puente PK 4+500 UF1.  En Excavación de caisson 11 y 12.</t>
  </si>
  <si>
    <t>Puente PK 4+500 UF1.  Se desinstala andamio en caisson 9 y 10.</t>
  </si>
  <si>
    <t>Puente PK 5+240 UF1- PILA 1.  Encofrado de tramo 3 de columnas rectangulares para apoyo de dovela sobre pila.</t>
  </si>
  <si>
    <t>Puente PK 5+240 UF1- PILA 2. Instalación de cables de continuidad (familia 11 y 11A) voladizo 4 para tensionamiento.</t>
  </si>
  <si>
    <t>Puente PK 5+540 UF1- Posicionamiento de equipo lanza vigas sobre vano 1.</t>
  </si>
  <si>
    <t>Puente PK 5+540 UF1- Posicionamiento de equipo lanza vigas.</t>
  </si>
  <si>
    <t>Puente PK 6+240 - UF 1  PILA 1. Instalación acero de refuerzo caisson 3 y 6.</t>
  </si>
  <si>
    <t>Puente PK 6+900 - UF 1. ESTRIBO 1. Construcción de prefabricados para instalación de torre grúa portátil.</t>
  </si>
  <si>
    <t xml:space="preserve">Puente PK 6+900 - UF 1  PILA 1. Instalación acero de refuerzo caisson 5. </t>
  </si>
  <si>
    <t>Puente PK 7+920 - UF 1. Montaje de equipo lanza vigas ( Panorámica).</t>
  </si>
  <si>
    <t>Puente PK 7+920 - UF 1. Montaje de equipo lanza vigas.</t>
  </si>
  <si>
    <t>Puente PK 8+800 - UF 1- Contrucción de cimbra en Pila 2 e instalación acero de refuerzo dado Pila 3.</t>
  </si>
  <si>
    <t>Puente PK 8+800 - UF 1- Se instala torre grúa portátil.</t>
  </si>
  <si>
    <t>Puente PK 10+440 - UF 1 - ESTRIBO 1. Excavación de caisson 1 y 2.</t>
  </si>
  <si>
    <t>Puente PK 10+440 - UF 1 - Vista panorámica avance construcción puente.</t>
  </si>
  <si>
    <t>Puente PK 11+110 - UF 1 - PILA 2. Adecuación de área para construcción de dado.</t>
  </si>
  <si>
    <t>Puente PK 11+110 - UF 1  Chequeo para nivel de solado dado de Pila 2 .</t>
  </si>
  <si>
    <t>Puente PK 17+205 - UF 1 - PILA 3. Instalación de acero de refuerzo viga cabezal.</t>
  </si>
  <si>
    <t>Puente PK 18+293 UF2.1 ESTRIBO 1. Marcación de ejes para instalación de acero de refuerzo.</t>
  </si>
  <si>
    <t>Puente PK 18+293 UF2.1 ESTRIBO 1. Se funde solado y se marcan ejes por topografía.</t>
  </si>
  <si>
    <t xml:space="preserve">Puente PK 20+680 UF2.1 PILA 2. En excavación Caisson 5. </t>
  </si>
  <si>
    <t>Puente PK21+220 UF2.1. Vista panorámica. Infraestructura terminada</t>
  </si>
  <si>
    <t>Puente PK 33+100 UF2.1  PILA 2. Instalación acero de refuerzo pantallas temporales, Lado Santa Fé.</t>
  </si>
  <si>
    <t>Puente PK 33+100 UF2.1 ESTRIBO 1. Descabece de pilotes y excavación a nivel de solado, Lado Medellín.</t>
  </si>
  <si>
    <t>Ampliación Puente PK18+700 UF2.1 La Muñóz II. Instalación de baranda vehicular, carril izquierdo. Inactivo</t>
  </si>
  <si>
    <t>PK2+250 - UF3.1A - La rasante presenta desniveles pronunciados y encharcamientos. Cunetas inexistentes. Portal Medellín.</t>
  </si>
  <si>
    <t>PK2+451 - 2+479,5 - UF3.1B - Arcos con lanzado de concreto insuficiente, excavación túnel principal, sección sostenimiento tipo SC-3R. Portal Medellín.</t>
  </si>
  <si>
    <t>PK 2+483,1 - UF3.1B - Instalación de concreto lanzado 30Mpa, 3451 PSI, excavación túnel principal, sección sostenimiento tipo SC-3R. Portal Medellín.</t>
  </si>
  <si>
    <t>PK1+560 - UF3.1A - Piscina de sedimentacion y bombeo, excavación túnel principal, sección sostenimiento tipo SB-3. Portal Medellín.</t>
  </si>
  <si>
    <t>PK2+350 - UF3.1B - Pateros sin lanzado de concreto, sección sostenimiento tipo SB-3. Portal Medellín.</t>
  </si>
  <si>
    <t>PK5+410 - UF3.1C - Se restringe el ingreso al portal por cargue y voladura. Portal Santa Fe.</t>
  </si>
  <si>
    <t>PK 2+505,9 - UF3.1B - No se evidencia actividad, excavación túnel principal, sección sostenimiento tipo SB-3. Portal Medellín.</t>
  </si>
  <si>
    <t>PK 2+507,3 - UF3.1B - Instalación de concreto lanzado 30Mpa, 3451 PSI, excavación túnel principal, sección sostenimiento tipo SB-3. Portal Santa Fe.</t>
  </si>
  <si>
    <t>PK 2+530 - UF3.1C - Línea de pernos con recubrimiento insuficiente, excavación túnel principal, sección sostenimiento tipo SB-3. Portal Santa Fe.</t>
  </si>
  <si>
    <t>PK5+410 - UF3.1C - PTAR en funcionamiento. Portal Santa Fe.</t>
  </si>
  <si>
    <t>PK3+530 - UF3.1B - La rasante presenta desniveles pronunciados y encharcamiento. Cunetas inexistentes. Portal Santa Fe.</t>
  </si>
  <si>
    <t>PK 3+492 - UF3.1B - Instalación de concreto lanzado 30Mpa, 3451 PSI, excavación túnel principal, sección sostenimiento tipo SB-3. Portal Santa Fe.</t>
  </si>
  <si>
    <t>PK 3+483 - UF3.1C -Perforación para montaje de carga explosiva e instalación de anillo de pernos, excavación túnel principal, sección sostenimiento tipo SA-3. Portal Santa Fe.</t>
  </si>
  <si>
    <t>PK 3+487 - UF3.1C - Anillo de pernos ubicados a tres bolillo, excavación túnel principal, sección sostenimiento tipo SA-3. Portal Santa Fe.</t>
  </si>
  <si>
    <t>Actividad de excavación e instalación de redes de acueducto en tuberia PVC 10" y dos (2) redes polietileno de 90mm, sector Villa del Marquéz PK25+080.</t>
  </si>
  <si>
    <r>
      <rPr>
        <b/>
        <sz val="11"/>
        <color theme="1"/>
        <rFont val="Calibri"/>
        <family val="2"/>
        <scheme val="minor"/>
      </rPr>
      <t>PK25+080.</t>
    </r>
    <r>
      <rPr>
        <sz val="11"/>
        <color theme="1"/>
        <rFont val="Calibri"/>
        <family val="2"/>
        <scheme val="minor"/>
      </rPr>
      <t xml:space="preserve"> Instalación de  redes de acueducto PVC 10"y dos (2) redes de polietileno de 90mm.Sector Villa del Marquéz. </t>
    </r>
  </si>
  <si>
    <r>
      <rPr>
        <b/>
        <sz val="11"/>
        <rFont val="Calibri"/>
        <family val="2"/>
        <scheme val="minor"/>
      </rPr>
      <t>PK25+080</t>
    </r>
    <r>
      <rPr>
        <sz val="11"/>
        <rFont val="Calibri"/>
        <family val="2"/>
        <scheme val="minor"/>
      </rPr>
      <t xml:space="preserve">. Instalación de  redes de acueducto PVC 10"y dos (2) redes de polietileno de 90mm.Sector Villa del Marquéz. </t>
    </r>
  </si>
  <si>
    <r>
      <rPr>
        <b/>
        <sz val="11"/>
        <rFont val="Calibri"/>
        <family val="2"/>
        <scheme val="minor"/>
      </rPr>
      <t>Actuación 34.</t>
    </r>
    <r>
      <rPr>
        <sz val="11"/>
        <rFont val="Calibri"/>
        <family val="2"/>
        <scheme val="minor"/>
      </rPr>
      <t xml:space="preserve"> Instalación  tubeía conduit D=6", sector Ciudadela Premium San Jerónimo. Inactivo</t>
    </r>
  </si>
  <si>
    <r>
      <rPr>
        <b/>
        <sz val="11"/>
        <color theme="1"/>
        <rFont val="Calibri"/>
        <family val="2"/>
        <scheme val="minor"/>
      </rPr>
      <t>Actuación 34.</t>
    </r>
    <r>
      <rPr>
        <sz val="11"/>
        <color theme="1"/>
        <rFont val="Calibri"/>
        <family val="2"/>
        <scheme val="minor"/>
      </rPr>
      <t>Construcción caja de inspección norma EPM, sector Ciudadela Premium San Jerónimo. Inactivo</t>
    </r>
  </si>
  <si>
    <t>Seguimiento a PQRS del proyecto.</t>
  </si>
  <si>
    <t>Seguimiento a los protocolos de bioseguridad y elementos de protección personal a los colaboradores.</t>
  </si>
  <si>
    <t>Capacitación al personal sobre medidas de prevención del COVID-19</t>
  </si>
  <si>
    <t>Socialización de los protocolos de bioseguridad a los colaboradores de los frentes de obra activos</t>
  </si>
  <si>
    <t>Lugar: Oficina de San Jerónimo, Seguimiento PQRS del proyecto.</t>
  </si>
  <si>
    <t xml:space="preserve">Lugar: Oficina de San Jerónimo, Capacitación al personal vinculado </t>
  </si>
  <si>
    <t>Lugar: UF 1 Frentes de obra activos socialización del protocolo de bioseguridad</t>
  </si>
  <si>
    <t>Lugar: UF 4  seguimiento a los protocolos de bioseguridad y elementos de protección personal de los colaboradores  activos.</t>
  </si>
  <si>
    <t>16/04/2020-22/04/2020</t>
  </si>
  <si>
    <t>ENVÍO OFICIO EPS4G-0369-20 EN RESPUESTA AL OFICIO 02-01-20200401000980</t>
  </si>
  <si>
    <t>La Interventoría dejó "NO OBJETADO" la modificación al Avalúo del Predio MAR1_UF1_097 y tambien dejó "NO OBJETADO" el Avalúo del Predio MAR1_UF1_098A</t>
  </si>
  <si>
    <t>ENVÍO OFICIO EPS4G-0374-20 EN RESPUESTA AL OFICIO 02-01-20200401000985</t>
  </si>
  <si>
    <t>La Interventoría dejó en observación la Ficha Predial del Predio MAR1_UF2_025</t>
  </si>
  <si>
    <t>ENVÍO OFICIO EPS4G-0375-20 EN RESPUESTA AL OFICIO 02-01-20200401000993</t>
  </si>
  <si>
    <t>La Interventoría dejó en observación la modificación de la Ficha Predial del Predio MAR1_UF3_001</t>
  </si>
  <si>
    <t>ENVÍO OFICIO EPS4G-0379-20 EN RESPUESTA AL OFICIO 02-01-20200402000994</t>
  </si>
  <si>
    <t>La Interventoría dejó "NO OBJETADO" la modificación al Avalúo del Predio MAR1_UF2_028</t>
  </si>
  <si>
    <t>ENVÍO OFICIO EPS4G-0380-20 EN RESPUESTA AL OFICIO 02-01-20200402001003</t>
  </si>
  <si>
    <t>La Interventoría dejó en observación la modificación a la Ficha Predial de los Predios MAR1_UF2_052 y MAR1_UF2_053</t>
  </si>
  <si>
    <t>REMISORIO 112 EN RESPUESTA AL COMUNICADO No. EPS4G-0272-20 DEL 17 DE MARZO DE 2020 SOBRE REPOSICIÓN DE ACCESOS A PREDIOS PRIVADOS. RADICADO INTERNO DEVIMAR R-01-01-20200317000522</t>
  </si>
  <si>
    <t>La Interventoría se ratifica en lo manifestado en el oficio EPS4G-0272-20 y expone que su posición esta facultada en lo que indica el APENDICE TÉCNICO No.7.</t>
  </si>
  <si>
    <t>REMISORIO 113 EN RESPUESTA AL OFICIO 02-01-20200403001024</t>
  </si>
  <si>
    <t>La Interventoría dejo aprobada la Ficha Predial del Predio MAR1_UF2_134C,  dejó con aprobación condicionada la Ficha Predial de los Predios MAR1_UF2_134 y MAR1_UF2_134D</t>
  </si>
  <si>
    <t>REMISORIO 114 EN RESPUESTA AL OFICIO 02-01-20200406001032</t>
  </si>
  <si>
    <t xml:space="preserve">La Interventoría dejó en observación la modificación a la Ficha Predial del Predio MAR1_UF1_084 </t>
  </si>
  <si>
    <t>31  ENERO DE 2020</t>
  </si>
  <si>
    <r>
      <rPr>
        <sz val="10"/>
        <color theme="1"/>
        <rFont val="Arial"/>
        <family val="2"/>
      </rPr>
      <t>Periodo</t>
    </r>
    <r>
      <rPr>
        <b/>
        <sz val="10"/>
        <color theme="1"/>
        <rFont val="Arial"/>
        <family val="2"/>
      </rPr>
      <t xml:space="preserve">: </t>
    </r>
    <r>
      <rPr>
        <sz val="10"/>
        <color theme="1"/>
        <rFont val="Calibri"/>
        <family val="2"/>
        <scheme val="minor"/>
      </rPr>
      <t>Del 16 al 22 de abril de 2020</t>
    </r>
  </si>
  <si>
    <t>No Objetado</t>
  </si>
  <si>
    <t>Objetado</t>
  </si>
  <si>
    <t>6'0%</t>
  </si>
  <si>
    <t>Avalúos Preliminares No Objetado</t>
  </si>
  <si>
    <t>Avalúos Preliminares Objetados</t>
  </si>
  <si>
    <t>OBSERVACIONES:</t>
  </si>
  <si>
    <r>
      <t xml:space="preserve">1. ÁREA AMBIENTAL:
CONCLUSIONES:
</t>
    </r>
    <r>
      <rPr>
        <sz val="11"/>
        <color theme="1"/>
        <rFont val="Arial"/>
        <family val="2"/>
      </rPr>
      <t>- Interventorìa avanza en la proyecciòn del comunicdo realcionado con la solicitud al Concesionario del reintegro de recursos afectados de la subcuenta para ejecuciòn de actividades de los planes de inversiòn del 1%, en atenciòn al memorando  ANI 20201010051153 del 24 de marzo de 2020. 
-Continua pendiente aprobación de los planes de rehabilitación ecológica asociados a los permisos de LVN 
-Debido a la calamidad de salud publica el proyecto autopistas al Mar 1 solo ejecuta actividades en algunos frentes de obra como portales y sitios de construcción de puentes, específicamente en aquellos que presentan actividades de excavación de caisson.</t>
    </r>
    <r>
      <rPr>
        <b/>
        <sz val="11"/>
        <color theme="1"/>
        <rFont val="Arial"/>
        <family val="2"/>
      </rPr>
      <t xml:space="preserve">
RECOMENDACIONES:
- </t>
    </r>
    <r>
      <rPr>
        <sz val="11"/>
        <color theme="1"/>
        <rFont val="Arial"/>
        <family val="2"/>
      </rPr>
      <t xml:space="preserve">A la ANI apoyar la gestión ante MADS y Corantioquia para agilizar el trámite de evaluación de los Planes de Compensación radicados por DEVIMAR ante las autoridades para evaluación y aprobación.
</t>
    </r>
    <r>
      <rPr>
        <b/>
        <sz val="11"/>
        <color theme="1"/>
        <rFont val="Arial"/>
        <family val="2"/>
      </rPr>
      <t xml:space="preserve">
2. AREA SOCIAL:
</t>
    </r>
    <r>
      <rPr>
        <sz val="11"/>
        <color theme="1"/>
        <rFont val="Arial"/>
        <family val="2"/>
      </rPr>
      <t xml:space="preserve">
</t>
    </r>
    <r>
      <rPr>
        <b/>
        <sz val="11"/>
        <color theme="1"/>
        <rFont val="Arial"/>
        <family val="2"/>
      </rPr>
      <t>OBSERVACIONES:</t>
    </r>
    <r>
      <rPr>
        <sz val="11"/>
        <color theme="1"/>
        <rFont val="Arial"/>
        <family val="2"/>
      </rPr>
      <t xml:space="preserve">
- Durante los recorridos a la UF 1 y 2 de verificación de personal y verificación de socialización de los protocolos de prevención COVID-19, se evidencia con gran preocupación que no en todos los frentes de obra se cuenta con materiales informativos acerca del protocolo de prevención.
- Preguntando a varios colaboradores se pudo verificar que algunos no tienen claro la socialización y los procedimientos adecuados del uso de los elementos de protección.
- Por medio de redes sociales se verifico la socialización del protocolo de prevención a la administración municipal del municipio de Santa Fe de Antioquia, la cual no fue informada a esta interventoría y a la fecha no se cuenta con protocolo de prevención de COVID-19, No Objetado por la interventoría para socialización pública.
</t>
    </r>
    <r>
      <rPr>
        <b/>
        <sz val="11"/>
        <color theme="1"/>
        <rFont val="Arial"/>
        <family val="2"/>
      </rPr>
      <t xml:space="preserve">3. ÁREA PUENTES:
- </t>
    </r>
    <r>
      <rPr>
        <sz val="11"/>
        <color theme="1"/>
        <rFont val="Arial"/>
        <family val="2"/>
      </rPr>
      <t>Las actividasdes resaltadas en rojo, son las que se realizaron esta semana en los Puentes que están activos.</t>
    </r>
  </si>
  <si>
    <r>
      <rPr>
        <b/>
        <sz val="11"/>
        <rFont val="Arial"/>
        <family val="2"/>
      </rPr>
      <t xml:space="preserve">PUENTE PK33+100 UF2.1 VIADUCTO SOBRE EL RÍO CAUCA. </t>
    </r>
    <r>
      <rPr>
        <b/>
        <u/>
        <sz val="11"/>
        <rFont val="Arial"/>
        <family val="2"/>
      </rPr>
      <t>Costado Medellín:</t>
    </r>
    <r>
      <rPr>
        <b/>
        <sz val="11"/>
        <rFont val="Arial"/>
        <family val="2"/>
      </rPr>
      <t xml:space="preserve"> </t>
    </r>
    <r>
      <rPr>
        <sz val="1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rFont val="Arial"/>
        <family val="2"/>
      </rPr>
      <t xml:space="preserve">Costado Santafe de Antioquia: </t>
    </r>
    <r>
      <rPr>
        <sz val="1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rFont val="Arial"/>
        <family val="2"/>
      </rPr>
      <t xml:space="preserve">TRAMO 1.
</t>
    </r>
    <r>
      <rPr>
        <sz val="11"/>
        <rFont val="Arial"/>
        <family val="2"/>
      </rPr>
      <t xml:space="preserve">ESTRIBO 1: Se excava y se funde el núcleo de los Pilotes 1 y 2 a un h= promedio efectivo de 21,2m. Excvavaciones para descabece de Pilotes.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del apoyo de los aisladores sísmicos y se funde.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 Se instala acero de refuerzo y encofrado para elemento de apoyo de aisladores sísmicos y se funden. Adecuaciones para construcción pantallas temporales.  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rFont val="Arial"/>
        <family val="2"/>
      </rPr>
      <t>TRAMO II</t>
    </r>
    <r>
      <rPr>
        <sz val="1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t>
    </r>
  </si>
  <si>
    <r>
      <rPr>
        <b/>
        <sz val="11"/>
        <rFont val="Arial"/>
        <family val="2"/>
      </rPr>
      <t>AMPLIACION PUENTE LA MUÑOZ II.  PK18+700 UF2.1:</t>
    </r>
    <r>
      <rPr>
        <sz val="1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Se está realizando instalación de baranda metálica por ambos costados del puente. Inactivo esta semana.</t>
    </r>
  </si>
  <si>
    <r>
      <rPr>
        <b/>
        <sz val="11"/>
        <rFont val="Arial"/>
        <family val="2"/>
      </rPr>
      <t>PUENTE PK10+440 UF1:</t>
    </r>
    <r>
      <rPr>
        <sz val="1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ESTRIBO 1: Caisson 1 h=8m Caisson 2 h=8m.  El avance en la excavación y fundida de anillos es del 123,1%. 
</t>
    </r>
    <r>
      <rPr>
        <u/>
        <sz val="11"/>
        <rFont val="Arial"/>
        <family val="2"/>
      </rPr>
      <t xml:space="preserve">INFRAESTRUCTURA
</t>
    </r>
    <r>
      <rPr>
        <sz val="1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</si>
  <si>
    <r>
      <rPr>
        <b/>
        <sz val="11"/>
        <rFont val="Arial"/>
        <family val="2"/>
      </rPr>
      <t>PUENTE PK7+920  UF1:</t>
    </r>
    <r>
      <rPr>
        <sz val="1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rFont val="Arial"/>
        <family val="2"/>
      </rPr>
      <t>INFRAESTRUCTURA</t>
    </r>
    <r>
      <rPr>
        <sz val="1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Se funden las losas de aproximación Estribos 1 y 2.
</t>
    </r>
    <r>
      <rPr>
        <u/>
        <sz val="11"/>
        <rFont val="Arial"/>
        <family val="2"/>
      </rPr>
      <t xml:space="preserve">SUPERESTRUCTURA
</t>
    </r>
    <r>
      <rPr>
        <sz val="11"/>
        <rFont val="Arial"/>
        <family val="2"/>
      </rPr>
      <t>Instación y montaje del equipo lanza-vigas.</t>
    </r>
  </si>
  <si>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inicia instalación acero de refuerzo y encofrado para New Jersey y se funden por ambos costados.</t>
    </r>
  </si>
  <si>
    <r>
      <rPr>
        <b/>
        <sz val="11"/>
        <rFont val="Arial"/>
        <family val="2"/>
      </rPr>
      <t>PUENTE PK8+404 UF1:</t>
    </r>
    <r>
      <rPr>
        <sz val="11"/>
        <rFont val="Arial"/>
        <family val="2"/>
      </rPr>
      <t xml:space="preserve"> El concesionario inicia con la construcción de caminos de acceso al sitio de las obras y replanteo topográfico de ubicación de caisson a partir del 2 de abril de 2019.
</t>
    </r>
    <r>
      <rPr>
        <u/>
        <sz val="11"/>
        <rFont val="Arial"/>
        <family val="2"/>
      </rPr>
      <t>CONTROL DE EXCAVACIÓN</t>
    </r>
    <r>
      <rPr>
        <sz val="11"/>
        <rFont val="Arial"/>
        <family val="2"/>
      </rPr>
      <t xml:space="preserve">
ESTRIBO 1.  caisson 1 h=11m,  caisson 2 h=13m; caisson 3 h=0m; caisson 4 h=0m.
PILA 1. caisson 5 h=16m; caisson 6 h=10,3m; caisson 7 h=10,2m; caisson 8 h=9,7m
</t>
    </r>
    <r>
      <rPr>
        <u/>
        <sz val="11"/>
        <rFont val="Arial"/>
        <family val="2"/>
      </rPr>
      <t>INFRAESTRUCTURA</t>
    </r>
    <r>
      <rPr>
        <sz val="1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</si>
  <si>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rFont val="Arial"/>
        <family val="2"/>
      </rPr>
      <t>PUENTE PK8+705 UF1:</t>
    </r>
    <r>
      <rPr>
        <sz val="11"/>
        <rFont val="Arial"/>
        <family val="2"/>
      </rPr>
      <t xml:space="preserve"> El concesionario inicia con la construcción de caminos de acceso al sitio de las obras y replanteo topográfico de ubicación de caisson a partir del 10 de mayo de 2019.
</t>
    </r>
    <r>
      <rPr>
        <u/>
        <sz val="11"/>
        <rFont val="Arial"/>
        <family val="2"/>
      </rPr>
      <t>CONTROL DE EXCAVACIÓN</t>
    </r>
    <r>
      <rPr>
        <sz val="1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rFont val="Arial"/>
        <family val="2"/>
      </rPr>
      <t xml:space="preserve">INFRAESTRUCTURA
</t>
    </r>
    <r>
      <rPr>
        <sz val="1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 INFRAESTRUCTURA terminada.
Se construye losa en concreto reforzado para la unión entre los puentes PK8+705 y PK8+800.</t>
    </r>
  </si>
  <si>
    <r>
      <rPr>
        <b/>
        <sz val="11"/>
        <rFont val="Arial"/>
        <family val="2"/>
      </rPr>
      <t>PUENTE PK8+800 UF1:</t>
    </r>
    <r>
      <rPr>
        <sz val="11"/>
        <rFont val="Arial"/>
        <family val="2"/>
      </rPr>
      <t xml:space="preserve"> El concesionario inicia con la construcción de caminos de acceso al sitio de las obras y replanteo topográfico de ubicación de caisson a partir del 13 de mayo de 2019.
</t>
    </r>
    <r>
      <rPr>
        <u/>
        <sz val="11"/>
        <rFont val="Arial"/>
        <family val="2"/>
      </rPr>
      <t xml:space="preserve">CONTROL DE EXCAVACIÓN
</t>
    </r>
    <r>
      <rPr>
        <sz val="11"/>
        <rFont val="Arial"/>
        <family val="2"/>
      </rPr>
      <t>ESTRIBO 1:  Caisson 1 h=12m, Caisson 2h=12m, Caisson 3 h=12m
PILA 1: Caisson 4 h=14m, Caisson 5 h= 11,5m, Caisson 6 h=12m
PILA 2:  caisson 7 h=12m , Caisson 8 h=12m,  caisson 9 h=14,9m,  caisson 10 h=15,3m,  caisson 11 h=15,5m,  Caisson 12 h=12m</t>
    </r>
    <r>
      <rPr>
        <u/>
        <sz val="11"/>
        <rFont val="Arial"/>
        <family val="2"/>
      </rPr>
      <t xml:space="preserve">
</t>
    </r>
    <r>
      <rPr>
        <sz val="1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rFont val="Arial"/>
        <family val="2"/>
      </rPr>
      <t xml:space="preserve">INFRAESTRUCTURA
</t>
    </r>
    <r>
      <rPr>
        <sz val="1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4, 5 y 6 a nivel de Viga Cabezal. Instalación andamios de carga.
PILA 2: Instalación acero de refuerzo del núcleo caisson 7, 8, 9, 10 y 11 y se funden. Realce de columnas de Caissons a nivel de Dado. Instalación de plataforma para construcción de Dado.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 Instalación acero de refuerzo Dado.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</si>
  <si>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r>
      <rPr>
        <b/>
        <sz val="11"/>
        <rFont val="Arial"/>
        <family val="2"/>
      </rPr>
      <t>PUENTE PK9+160 UF1:</t>
    </r>
    <r>
      <rPr>
        <sz val="11"/>
        <rFont val="Arial"/>
        <family val="2"/>
      </rPr>
      <t xml:space="preserve"> El concesionario inicia con la construcción de caminos de acceso al sitio de las obras y replanteo topográfico de ubicación de caisson a partir del 2 de abril de 2019.
</t>
    </r>
    <r>
      <rPr>
        <u/>
        <sz val="11"/>
        <rFont val="Arial"/>
        <family val="2"/>
      </rPr>
      <t>CONTROL DE EXCAVACIÓN</t>
    </r>
    <r>
      <rPr>
        <sz val="1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rFont val="Arial"/>
        <family val="2"/>
      </rPr>
      <t>INFRAESTRUCTURA</t>
    </r>
    <r>
      <rPr>
        <sz val="1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</si>
  <si>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</si>
  <si>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rFont val="Arial"/>
        <family val="2"/>
      </rPr>
      <t>PUENTE PK10+120 UF1:</t>
    </r>
    <r>
      <rPr>
        <sz val="1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</si>
  <si>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rFont val="Arial"/>
        <family val="2"/>
      </rPr>
      <t>PUENTE PK11+110 UF1:</t>
    </r>
    <r>
      <rPr>
        <sz val="11"/>
        <rFont val="Arial"/>
        <family val="2"/>
      </rPr>
      <t xml:space="preserve"> El concesionario inicia con la construcción de caminos de acceso al sitio de las obras y replanteo topográfico de ubicación de caisson a partir del 03 de Diciembre de 2018.
</t>
    </r>
    <r>
      <rPr>
        <u/>
        <sz val="11"/>
        <rFont val="Arial"/>
        <family val="2"/>
      </rPr>
      <t>CONTROL DE EXCAVACIÓN</t>
    </r>
    <r>
      <rPr>
        <sz val="1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rFont val="Arial"/>
        <family val="2"/>
      </rPr>
      <t xml:space="preserve">INFRAESTRUCTURA
</t>
    </r>
    <r>
      <rPr>
        <sz val="1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Excavación y adecuaciones para construcción de Dado.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t>
    </r>
  </si>
  <si>
    <r>
      <rPr>
        <b/>
        <sz val="11"/>
        <rFont val="Arial"/>
        <family val="2"/>
      </rPr>
      <t>PUENTE PK18+293 U2.1:</t>
    </r>
    <r>
      <rPr>
        <sz val="1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rFont val="Arial"/>
        <family val="2"/>
      </rPr>
      <t xml:space="preserve">NFRAESTRUCTURA
</t>
    </r>
    <r>
      <rPr>
        <sz val="11"/>
        <rFont val="Arial"/>
        <family val="2"/>
      </rPr>
      <t xml:space="preserve"> ESTRIBO 1: Se funden núcleos de Caissons 1 y 2. Se funde solado para construir Viga cabezal del Estribo.</t>
    </r>
    <r>
      <rPr>
        <u/>
        <sz val="11"/>
        <rFont val="Arial"/>
        <family val="2"/>
      </rPr>
      <t xml:space="preserve">
</t>
    </r>
    <r>
      <rPr>
        <sz val="1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El Frente de obra se reactiva con la excavación de Caissons del Estribo 1.</t>
    </r>
  </si>
  <si>
    <r>
      <rPr>
        <b/>
        <sz val="11"/>
        <rFont val="Arial"/>
        <family val="2"/>
      </rPr>
      <t>6.PUENTE PK19+900 U2.1:</t>
    </r>
    <r>
      <rPr>
        <sz val="1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</si>
  <si>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r>
      <rPr>
        <b/>
        <sz val="11"/>
        <rFont val="Arial"/>
        <family val="2"/>
      </rPr>
      <t>PUENTE PK20+380 U2.1:</t>
    </r>
    <r>
      <rPr>
        <sz val="1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</si>
  <si>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rFont val="Arial"/>
        <family val="2"/>
      </rPr>
      <t>PUENTE PK20+680 U2.1:</t>
    </r>
    <r>
      <rPr>
        <sz val="1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PILA 2: Caisson 5 h=3m, Caisson 6 h=8,8m
ESTRIBO 2: Caisson 7 h=5,50m, Caisson 8 h=6m
</t>
    </r>
    <r>
      <rPr>
        <u/>
        <sz val="11"/>
        <rFont val="Arial"/>
        <family val="2"/>
      </rPr>
      <t xml:space="preserve">INFRAESTRUCTURA
</t>
    </r>
    <r>
      <rPr>
        <sz val="1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rFont val="Arial"/>
        <family val="2"/>
      </rPr>
      <t xml:space="preserve">
</t>
    </r>
    <r>
      <rPr>
        <sz val="1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y se funden. Instalación acero de refuerzo Viga Cabezal y se funde. Instalación acero de refuerzo y encofrado cuerpo del Estribo y se funde. Instalación acero de refuerzo y encofrado aletas.
El avance en la excavación y fundida de anillos es del 101,2%.</t>
    </r>
  </si>
  <si>
    <r>
      <rPr>
        <b/>
        <sz val="11"/>
        <rFont val="Arial"/>
        <family val="2"/>
      </rPr>
      <t>PUENTE PK21+220 U2.1:</t>
    </r>
    <r>
      <rPr>
        <sz val="1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 xml:space="preserve">INFRAESTRUCTURA TERMINADA
</t>
    </r>
    <r>
      <rPr>
        <sz val="1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rFont val="Arial"/>
        <family val="2"/>
      </rPr>
      <t xml:space="preserve">
</t>
    </r>
    <r>
      <rPr>
        <sz val="1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</si>
  <si>
    <r>
      <rPr>
        <b/>
        <sz val="11"/>
        <rFont val="Arial"/>
        <family val="2"/>
      </rPr>
      <t>PUENTE PK17+205 UF1:</t>
    </r>
    <r>
      <rPr>
        <sz val="11"/>
        <rFont val="Arial"/>
        <family val="2"/>
      </rPr>
      <t xml:space="preserve"> El concesionario inicia con la construcción de caminos de acceso al sitio de las obras y replanteo topográfico de ubicación de caisson a partir del 25 de junio de 2019.
</t>
    </r>
    <r>
      <rPr>
        <u/>
        <sz val="11"/>
        <rFont val="Arial"/>
        <family val="2"/>
      </rPr>
      <t xml:space="preserve">CONTROL DE EXCAVACIÓN
</t>
    </r>
    <r>
      <rPr>
        <sz val="11"/>
        <rFont val="Arial"/>
        <family val="2"/>
      </rPr>
      <t>ESTRIBO 1: Caisson 1 h=10,5m,  Caisson 2 h=14,2m</t>
    </r>
    <r>
      <rPr>
        <u/>
        <sz val="11"/>
        <rFont val="Arial"/>
        <family val="2"/>
      </rPr>
      <t xml:space="preserve">
</t>
    </r>
    <r>
      <rPr>
        <sz val="1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rFont val="Arial"/>
        <family val="2"/>
      </rPr>
      <t xml:space="preserve">INFRAESTRUCTURA
</t>
    </r>
    <r>
      <rPr>
        <sz val="1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u/>
        <sz val="11"/>
        <rFont val="Arial"/>
        <family val="2"/>
      </rPr>
      <t xml:space="preserve">
</t>
    </r>
    <r>
      <rPr>
        <sz val="1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PILA 3: Se funde núcleos de Caissons 11, 12, 13 y 14. Se instala concreto de solado,  se instala acero de refuerzo para el Dado y se funde e instalación acero de refuerzo último tramo de columna en H. Instalación andamios de carga, plataforma y acero de refuerzo  para Viga Cabezal.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</si>
  <si>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rFont val="Arial"/>
        <family val="2"/>
      </rPr>
      <t>PUENTE PK6+240 UF1:</t>
    </r>
    <r>
      <rPr>
        <sz val="1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rFont val="Arial"/>
        <family val="2"/>
      </rPr>
      <t xml:space="preserve">INFRAESTRUCTURA
</t>
    </r>
    <r>
      <rPr>
        <sz val="11"/>
        <rFont val="Arial"/>
        <family val="2"/>
      </rPr>
      <t>ESTRIBO 1: Se funden núcleos de Caisson 1 y 2. Adecuación de área para construcción de Estribo.
PILA 1: Instalación acero de refuerzo núcleos Caissons 3 y 6.
PILA 2: Se funden Caisson 7,  8, 9  y 10. Adecuaciones para construcción de Dado. Instalación acero de refuerzo para Dado y se funde.
ESTRIBO 2: Se funden los núcleos de los Caisson 11 y 12. Instalación acero de refuerzo para Viga Cabezal y se funde. Se instala acero de refuerzo y encofrado para pedestales y topes sísmicos, cuerpo del Estribo y aleta derecha y se funde.</t>
    </r>
  </si>
  <si>
    <r>
      <rPr>
        <b/>
        <sz val="11"/>
        <rFont val="Arial"/>
        <family val="2"/>
      </rPr>
      <t>PUENTE PK6+900 UF1:</t>
    </r>
    <r>
      <rPr>
        <sz val="11"/>
        <rFont val="Arial"/>
        <family val="2"/>
      </rPr>
      <t xml:space="preserve"> El concesionario inicia con la construcción de caminos de acceso al sitio de las obras y replanteo topográfico de ubicación de caisson a partir del 3 de diciembre de 2018.
</t>
    </r>
    <r>
      <rPr>
        <u/>
        <sz val="11"/>
        <rFont val="Arial"/>
        <family val="2"/>
      </rPr>
      <t>CONTROL DE EXCAVACIÓN</t>
    </r>
    <r>
      <rPr>
        <sz val="1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rFont val="Arial"/>
        <family val="2"/>
      </rPr>
      <t xml:space="preserve">INFRAESTRUCTURA
</t>
    </r>
    <r>
      <rPr>
        <sz val="11"/>
        <rFont val="Arial"/>
        <family val="2"/>
      </rPr>
      <t>ESTRIBO 1. Se funden los caissons 1 y 2. Se realzan a nivel de Viga cavezal. Se funde solado. Instalación acero de refuerzo Viga Cabezal y se funde.</t>
    </r>
    <r>
      <rPr>
        <u/>
        <sz val="11"/>
        <rFont val="Arial"/>
        <family val="2"/>
      </rPr>
      <t xml:space="preserve">
</t>
    </r>
    <r>
      <rPr>
        <sz val="11"/>
        <rFont val="Arial"/>
        <family val="2"/>
      </rPr>
      <t>ESTRIBO 2. Se funden los núcleos de los Caissons 11 y 12. Se instala concreto de solado para Viga Cabezal. 
PILA 1: Se funde el Caisson 6. Instalación acero de refuerzo caisson 5.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muros.Construcción losa superior Dovela sobre Pila 2.
El avance en excavación y construcción de anillos es del 105,3,%</t>
    </r>
  </si>
  <si>
    <r>
      <rPr>
        <b/>
        <sz val="11"/>
        <rFont val="Arial"/>
        <family val="2"/>
      </rPr>
      <t>PUENTE PK5+540 UF1:</t>
    </r>
    <r>
      <rPr>
        <sz val="1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rFont val="Arial"/>
        <family val="2"/>
      </rPr>
      <t>INFRAESTRUCTURA TERMINADA</t>
    </r>
    <r>
      <rPr>
        <sz val="1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rFont val="Arial"/>
        <family val="2"/>
      </rPr>
      <t xml:space="preserve">SUPERESTRUCTURA
</t>
    </r>
    <r>
      <rPr>
        <sz val="11"/>
        <rFont val="Arial"/>
        <family val="2"/>
      </rPr>
      <t>Instalación de mortero de nivelación con SIKA GROUT sobre pedestales. Se está realizando el montaje del lanza-vigas para el vano 1.</t>
    </r>
  </si>
  <si>
    <r>
      <rPr>
        <b/>
        <sz val="11"/>
        <rFont val="Arial"/>
        <family val="2"/>
      </rPr>
      <t>PUENTE PK5+240 UF1:</t>
    </r>
    <r>
      <rPr>
        <sz val="1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 Instalación acero de refuerzo y encofrado y se funden tramos 2 y 3 de columnas.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3, 4, 5, 6, 7, 8, 9 y 10 y se funden incluyendo el tensionamiento de los cables. Desplazamiento carros de avance Dobelas N°11 , se instala acero de refuerzo y encofrado y se funde. Se instalan cables para tensionamiento. 
ESTRIBO 2: Se funden los núcleos de los Caissos 11 y 12. Se instala acero de refuerzo Viga Cabezal y se funde.</t>
    </r>
  </si>
  <si>
    <r>
      <rPr>
        <b/>
        <sz val="11"/>
        <rFont val="Arial"/>
        <family val="2"/>
      </rPr>
      <t xml:space="preserve">PUENTE PK1+440 UF1: </t>
    </r>
    <r>
      <rPr>
        <sz val="1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rFont val="Arial"/>
        <family val="2"/>
      </rPr>
      <t xml:space="preserve">INFRAESTRUCTURA TERMINADA
</t>
    </r>
    <r>
      <rPr>
        <sz val="1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rFont val="Arial"/>
        <family val="2"/>
      </rPr>
      <t xml:space="preserve">
</t>
    </r>
    <r>
      <rPr>
        <sz val="1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rFont val="Arial"/>
        <family val="2"/>
      </rPr>
      <t xml:space="preserve">SUPERESTRUCTURA
</t>
    </r>
    <r>
      <rPr>
        <sz val="1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 Instalación acero de New Jersey por ambos costados. Instalación de encofrado y fundida de New Jersey  costado derecho.</t>
    </r>
  </si>
  <si>
    <r>
      <rPr>
        <b/>
        <sz val="11"/>
        <rFont val="Arial"/>
        <family val="2"/>
      </rPr>
      <t xml:space="preserve">PUENTE PK1+940 UF1: </t>
    </r>
    <r>
      <rPr>
        <sz val="1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rFont val="Arial"/>
        <family val="2"/>
      </rPr>
      <t xml:space="preserve">INTRAESTRUCTURA 
</t>
    </r>
    <r>
      <rPr>
        <sz val="11"/>
        <rFont val="Arial"/>
        <family val="2"/>
      </rPr>
      <t xml:space="preserve">ESTRIBO 1. Se funden los núcleos de los Caissons 1 y 2, se instala acero de refuerzo de la Viga Cabezal y se funde. Se instalan los aisladores de neopreno. Se instala acero de refuerzo de la dovela sobre Estribo.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rFont val="Arial"/>
        <family val="2"/>
      </rPr>
      <t>SUPERESTRUCTURA</t>
    </r>
    <r>
      <rPr>
        <sz val="1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funde.Falta construir los muros pantalla y aletas de los Estribos. Instalación de acero de refuerzo para construcción de New Jersey por ambos costados. Instalación de andamios  para construcción de muro espaldar y aletas Estribo 2.</t>
    </r>
  </si>
  <si>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SUPRESTRUCTURA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 talación de plataformas y acero de refuerzo para construcción de voladizos vanos 2, 3, 4 y 5.</t>
    </r>
  </si>
  <si>
    <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
    </r>
    <r>
      <rPr>
        <sz val="11"/>
        <rFont val="Arial"/>
        <family val="2"/>
      </rPr>
      <t xml:space="preserve">Instalación de mortero de nivelacióin sobre pedestales. Instalación de lanza vigas y vigas sobre apoyos de neopreno en el vano 1 , 2 y 3 y construcción de diafragmas. En en los vanos 2 y 3, se instalan prelosas, acero de refuerzo de la losa y se funden. Ins talación de pre-losas vano 1. Instalación de plataformas y acero de refuerzo para construcción de voladizos costado derecho vanos 2 y 3. </t>
    </r>
  </si>
  <si>
    <t>Aporte de riesgo compartido</t>
  </si>
  <si>
    <t>Enero-2020</t>
  </si>
  <si>
    <t>Febrero-2020</t>
  </si>
  <si>
    <t>Marzo-2020</t>
  </si>
  <si>
    <t>Interventoria y Supervisión</t>
  </si>
  <si>
    <t>Mar-2020</t>
  </si>
  <si>
    <t>incumplido por fecha. Los intereses fueron pagados en el 28 noviembre 2018 y se relaciona en la seccion de intereses.</t>
  </si>
  <si>
    <t>Giro 31</t>
  </si>
  <si>
    <t>Aporte de enero 31 -2020</t>
  </si>
  <si>
    <t>Cumplio aporte del mes de Enero 2020</t>
  </si>
  <si>
    <t>Giro 32</t>
  </si>
  <si>
    <t>Aporte de Febrero 29 -2020</t>
  </si>
  <si>
    <t>Ene-20</t>
  </si>
  <si>
    <t>incumplido por fecha. Los intereses fueron pagados en el 14 de abril de 2020 y se relaciona en la seccion de intereses.</t>
  </si>
  <si>
    <t>Giro 33</t>
  </si>
  <si>
    <t>Aporte de Marzo 31 -2020</t>
  </si>
  <si>
    <t>Feb-20</t>
  </si>
  <si>
    <t>Cumplio aporte del mes de Marzo 2020</t>
  </si>
  <si>
    <t>Giro 34</t>
  </si>
  <si>
    <t>Aporte de Abril 30 -2020</t>
  </si>
  <si>
    <t>Mar-20</t>
  </si>
  <si>
    <t>Cumplio aporte del mes de Abril 2020</t>
  </si>
  <si>
    <t>SUBTOTAL FONDEOS</t>
  </si>
  <si>
    <t>Sección intereses Ambiental</t>
  </si>
  <si>
    <t>Aporte intereses Giro 15</t>
  </si>
  <si>
    <t>aportes de interés rendimientos sep 2018</t>
  </si>
  <si>
    <t>pago de intereses de los meses saldo de julio 2019 y de los meses de agosto y sept 2019</t>
  </si>
  <si>
    <t>Aporte intereses Giro 32</t>
  </si>
  <si>
    <t>pago de intereses del  aporte 32</t>
  </si>
  <si>
    <t>SUBTOTAL INTERESES</t>
  </si>
  <si>
    <t>TOTAL AMBIENTAL</t>
  </si>
  <si>
    <t>Predios ll</t>
  </si>
  <si>
    <t>feb-2020</t>
  </si>
  <si>
    <t>Vigencias</t>
  </si>
  <si>
    <t>ENTREGA DEL DISEÑO DEL PUENTE 067 K9+500 DE LA UNIDAD FUNCIONAL 1</t>
  </si>
  <si>
    <t>D-02-01-20200416-001123</t>
  </si>
  <si>
    <t>Notificacion verificacion de la unidad funcional 3,1C</t>
  </si>
  <si>
    <t>D-02-01-20200327-000931
D-02-01-20200406-001036</t>
  </si>
  <si>
    <t>27/03/2020
06/04/2020</t>
  </si>
  <si>
    <t>RESPUESTA AL COMUNICADO EPS4G-0217-20 REFERENTE AL MANEJO DE AGUAS DE INFILTRACION CUNETAS, MANTENIMIENTO RASANTE ACTUAL, PORTAL SANTA FE</t>
  </si>
  <si>
    <t>D-02-01-20200401-000981</t>
  </si>
  <si>
    <t>RESPUESTA AL COMUNICADO EPS4G-1393-19 Y EPS4G-0203-20 REFERENTE A LOS DISEÑOS DE LAS AMPLIACIONES DE PUENTES EXISTENTES EN LAS UF1 Y UF2,1</t>
  </si>
  <si>
    <t>D-02-01-20200401-000982</t>
  </si>
  <si>
    <t>RESPUESTA A COMUNICACIÓN EPS4G-094-20 REFERENTE A LA ENTREGA DEL DISEÑO ESTRUCTURAL DEL PUENTE K33+100 SOBRE EL RIO CAUCA</t>
  </si>
  <si>
    <t>D-02-01-20200401-000983</t>
  </si>
  <si>
    <t>ENTREGA DE DISEÑO ESTRUCTURAL ODT 209 K18+400 UBICADA EN EL RETORNO SAN JERONIMO</t>
  </si>
  <si>
    <t>D-02-01-20200401-000984</t>
  </si>
  <si>
    <t>ENTREGA DISEÑO ESTRUCTURAL DEL PUENTE 072 K9+400 UF1</t>
  </si>
  <si>
    <t>D-02-01-20200408-001066</t>
  </si>
  <si>
    <t>ENTREGA DE DISEÑO ESTRUCTURAL DEL PUENTE 066 K21+700 UF2,1</t>
  </si>
  <si>
    <t>D-02-01-20200408-001067</t>
  </si>
  <si>
    <t>RESPUESTA A COMUNICACIÓN EPS4G-0235-20 REFERENTE A LA MODIFICACION DEL DISEÑO DEL PUENTE 59 K4+500 UF1</t>
  </si>
  <si>
    <t>D-02-01-20200408-001065</t>
  </si>
  <si>
    <t>RESPUESTA A COMUNICACIÓN EPS4G-209-20 REFERENTE AL PLAN DE MANEJO DE TRANSITO PMT PARA EL DESVIO DEL NUEVO PEAJE K0+000 AL K0+500</t>
  </si>
  <si>
    <t>D-02-01-20200420-001164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</si>
</sst>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1" formatCode="&quot;$&quot;\ #,##0.00"/>
  </numFmts>
  <fonts count="50"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9"/>
      <color indexed="81"/>
      <name val="Tahoma"/>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u/>
      <sz val="11"/>
      <name val="Arial"/>
      <family val="2"/>
    </font>
    <font>
      <b/>
      <sz val="10"/>
      <color rgb="FF000000"/>
      <name val="Arial"/>
      <family val="2"/>
    </font>
  </fonts>
  <fills count="21">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s>
  <borders count="74">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right/>
      <top style="thin">
        <color auto="1"/>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thin">
        <color auto="1"/>
      </left>
      <right/>
      <top style="thin">
        <color auto="1"/>
      </top>
      <bottom style="hair">
        <color indexed="64"/>
      </bottom>
      <diagonal/>
    </border>
    <border>
      <left/>
      <right/>
      <top style="thin">
        <color auto="1"/>
      </top>
      <bottom style="hair">
        <color indexed="64"/>
      </bottom>
      <diagonal/>
    </border>
    <border>
      <left/>
      <right style="thin">
        <color auto="1"/>
      </right>
      <top style="thin">
        <color auto="1"/>
      </top>
      <bottom style="hair">
        <color indexed="64"/>
      </bottom>
      <diagonal/>
    </border>
  </borders>
  <cellStyleXfs count="17">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7" fillId="0" borderId="0" applyNumberFormat="0" applyFill="0" applyBorder="0" applyAlignment="0" applyProtection="0"/>
    <xf numFmtId="0" fontId="2" fillId="0" borderId="0"/>
    <xf numFmtId="9" fontId="2" fillId="0" borderId="0" applyFont="0" applyFill="0" applyBorder="0" applyAlignment="0" applyProtection="0"/>
  </cellStyleXfs>
  <cellXfs count="1086">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1" fontId="20" fillId="0" borderId="1" xfId="0" applyNumberFormat="1" applyFont="1" applyBorder="1" applyAlignment="1">
      <alignment vertical="center"/>
    </xf>
    <xf numFmtId="1" fontId="20" fillId="0" borderId="31" xfId="0" applyNumberFormat="1" applyFont="1" applyBorder="1" applyAlignment="1">
      <alignment vertical="center"/>
    </xf>
    <xf numFmtId="1" fontId="20" fillId="0" borderId="14" xfId="0" applyNumberFormat="1" applyFont="1" applyBorder="1" applyAlignment="1">
      <alignment vertical="center"/>
    </xf>
    <xf numFmtId="170"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9"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29"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9"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5" fillId="0" borderId="14" xfId="12" applyNumberFormat="1"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17" fontId="25"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4" fontId="11" fillId="0" borderId="1" xfId="0" applyNumberFormat="1" applyFont="1" applyBorder="1" applyAlignment="1">
      <alignment vertical="center"/>
    </xf>
    <xf numFmtId="9" fontId="20" fillId="0" borderId="7" xfId="1" applyFont="1" applyBorder="1" applyAlignment="1">
      <alignment horizontal="center"/>
    </xf>
    <xf numFmtId="9" fontId="20" fillId="0" borderId="41" xfId="1" applyFont="1" applyBorder="1" applyAlignment="1">
      <alignment horizontal="center"/>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170"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4" fillId="0" borderId="1" xfId="12" applyNumberFormat="1" applyFont="1" applyBorder="1" applyAlignment="1">
      <alignment horizontal="center" vertical="center"/>
    </xf>
    <xf numFmtId="0" fontId="42" fillId="0" borderId="8" xfId="12" applyFont="1" applyBorder="1" applyAlignment="1">
      <alignment vertical="center"/>
    </xf>
    <xf numFmtId="0" fontId="42" fillId="0" borderId="9" xfId="12" applyFont="1" applyBorder="1" applyAlignment="1">
      <alignment vertical="center"/>
    </xf>
    <xf numFmtId="0" fontId="42" fillId="0" borderId="10" xfId="12" applyFont="1" applyBorder="1" applyAlignment="1">
      <alignment vertical="center"/>
    </xf>
    <xf numFmtId="38" fontId="7" fillId="6" borderId="1" xfId="0" applyNumberFormat="1" applyFont="1" applyFill="1" applyBorder="1" applyAlignment="1">
      <alignment horizontal="center" vertical="center" wrapText="1"/>
    </xf>
    <xf numFmtId="0" fontId="13" fillId="12" borderId="16" xfId="0" applyFont="1" applyFill="1" applyBorder="1" applyAlignment="1">
      <alignment horizontal="center" vertical="center" textRotation="90" wrapText="1"/>
    </xf>
    <xf numFmtId="0" fontId="25" fillId="0" borderId="1" xfId="12" applyFont="1" applyBorder="1" applyAlignment="1">
      <alignment horizontal="center" vertical="center"/>
    </xf>
    <xf numFmtId="0" fontId="25" fillId="0" borderId="14" xfId="12" applyFont="1" applyBorder="1" applyAlignment="1">
      <alignment horizontal="center" vertical="center"/>
    </xf>
    <xf numFmtId="0" fontId="12" fillId="0" borderId="32" xfId="0" applyFont="1" applyBorder="1" applyAlignment="1">
      <alignment horizontal="center" vertical="center"/>
    </xf>
    <xf numFmtId="0" fontId="25" fillId="0" borderId="1" xfId="12" applyFont="1" applyBorder="1" applyAlignment="1">
      <alignment horizontal="center" vertical="center"/>
    </xf>
    <xf numFmtId="0" fontId="3" fillId="20" borderId="0" xfId="12" applyFont="1" applyFill="1" applyAlignment="1">
      <alignment horizontal="center" vertical="center" wrapText="1"/>
    </xf>
    <xf numFmtId="14" fontId="36" fillId="0" borderId="14" xfId="7" applyNumberFormat="1" applyFont="1" applyBorder="1" applyAlignment="1">
      <alignment horizontal="center" vertical="center"/>
    </xf>
    <xf numFmtId="0" fontId="25" fillId="0" borderId="4" xfId="12" applyFont="1" applyBorder="1" applyAlignment="1">
      <alignment horizontal="center" vertical="center"/>
    </xf>
    <xf numFmtId="17" fontId="25" fillId="0" borderId="4" xfId="12" applyNumberFormat="1" applyFont="1" applyBorder="1" applyAlignment="1">
      <alignment horizontal="center" vertical="center"/>
    </xf>
    <xf numFmtId="0" fontId="43" fillId="0" borderId="1" xfId="15" applyFont="1" applyBorder="1" applyAlignment="1">
      <alignment horizontal="center" vertical="center" wrapText="1"/>
    </xf>
    <xf numFmtId="0" fontId="45" fillId="0" borderId="1" xfId="15" applyFont="1" applyBorder="1" applyAlignment="1">
      <alignment horizontal="center" vertical="center"/>
    </xf>
    <xf numFmtId="0" fontId="45" fillId="0" borderId="30" xfId="15" applyFont="1" applyBorder="1" applyAlignment="1">
      <alignment horizontal="center" vertical="center"/>
    </xf>
    <xf numFmtId="17" fontId="43" fillId="0" borderId="1" xfId="15" applyNumberFormat="1" applyFont="1" applyBorder="1" applyAlignment="1">
      <alignment horizontal="center"/>
    </xf>
    <xf numFmtId="0" fontId="45" fillId="0" borderId="1" xfId="15" applyFont="1" applyBorder="1" applyAlignment="1">
      <alignment horizontal="center"/>
    </xf>
    <xf numFmtId="0" fontId="45" fillId="0" borderId="30" xfId="15" applyFont="1" applyBorder="1" applyAlignment="1">
      <alignment horizontal="center"/>
    </xf>
    <xf numFmtId="0" fontId="46" fillId="0" borderId="25" xfId="15" applyFont="1" applyBorder="1"/>
    <xf numFmtId="0" fontId="46" fillId="0" borderId="0" xfId="15" applyFont="1" applyAlignment="1">
      <alignment vertical="center"/>
    </xf>
    <xf numFmtId="9" fontId="47" fillId="17" borderId="1" xfId="16" applyFont="1" applyFill="1" applyBorder="1" applyAlignment="1">
      <alignment horizontal="center" vertical="center" wrapText="1"/>
    </xf>
    <xf numFmtId="1" fontId="12" fillId="17" borderId="21" xfId="0" applyNumberFormat="1" applyFont="1" applyFill="1" applyBorder="1" applyAlignment="1">
      <alignment vertical="center"/>
    </xf>
    <xf numFmtId="9" fontId="47" fillId="0" borderId="1" xfId="16" applyFont="1" applyBorder="1" applyAlignment="1">
      <alignment horizontal="center" vertical="center" wrapText="1"/>
    </xf>
    <xf numFmtId="9" fontId="47" fillId="0" borderId="1" xfId="16" applyFont="1" applyBorder="1" applyAlignment="1">
      <alignment horizontal="center"/>
    </xf>
    <xf numFmtId="1" fontId="12" fillId="17" borderId="15" xfId="0" applyNumberFormat="1" applyFont="1" applyFill="1" applyBorder="1" applyAlignment="1">
      <alignment vertical="center"/>
    </xf>
    <xf numFmtId="9" fontId="47" fillId="0" borderId="31" xfId="16" applyFont="1" applyBorder="1" applyAlignment="1">
      <alignment horizont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5" fillId="0" borderId="1" xfId="0" applyFont="1" applyBorder="1" applyAlignment="1">
      <alignment horizontal="center" vertical="center" wrapText="1"/>
    </xf>
    <xf numFmtId="0" fontId="8" fillId="0" borderId="1" xfId="2" applyFont="1" applyBorder="1" applyAlignment="1">
      <alignment horizontal="center" vertical="center" wrapText="1"/>
    </xf>
    <xf numFmtId="0" fontId="7" fillId="0" borderId="1" xfId="2" applyFont="1" applyBorder="1" applyAlignment="1">
      <alignment horizontal="center" vertical="center" wrapText="1"/>
    </xf>
    <xf numFmtId="0" fontId="2" fillId="0" borderId="1" xfId="0" applyFont="1" applyBorder="1" applyAlignment="1">
      <alignment horizontal="center"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169" fontId="7" fillId="0" borderId="2" xfId="5" applyNumberFormat="1" applyFont="1" applyBorder="1" applyAlignment="1">
      <alignment horizontal="right" wrapText="1"/>
    </xf>
    <xf numFmtId="169"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7" fillId="0" borderId="1" xfId="5"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69"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1"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left"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8" fillId="0" borderId="1" xfId="0" applyFont="1" applyBorder="1" applyAlignment="1">
      <alignment horizontal="center" vertical="center" wrapText="1"/>
    </xf>
    <xf numFmtId="14" fontId="7" fillId="6"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0" borderId="1" xfId="2"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Alignment="1">
      <alignment horizontal="center" vertical="center" wrapText="1"/>
    </xf>
    <xf numFmtId="0" fontId="7" fillId="0" borderId="1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0" borderId="1" xfId="0" applyFont="1" applyBorder="1" applyAlignment="1">
      <alignment horizontal="left" vertical="center" wrapText="1"/>
    </xf>
    <xf numFmtId="168" fontId="7" fillId="6" borderId="1" xfId="3" applyNumberFormat="1" applyFont="1" applyFill="1" applyBorder="1" applyAlignment="1">
      <alignment horizontal="center" vertical="center"/>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0" fontId="8" fillId="0" borderId="1" xfId="2" applyFont="1" applyBorder="1" applyAlignment="1">
      <alignment horizontal="center" vertical="center"/>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0" borderId="3" xfId="0"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7" fillId="0" borderId="2" xfId="2" applyFont="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13" fillId="12" borderId="14" xfId="0" applyFont="1" applyFill="1" applyBorder="1" applyAlignment="1">
      <alignment horizontal="center" vertical="center" textRotation="90" wrapText="1"/>
    </xf>
    <xf numFmtId="0" fontId="13" fillId="12" borderId="60" xfId="0" applyFont="1" applyFill="1" applyBorder="1" applyAlignment="1">
      <alignment horizontal="center" vertical="center" textRotation="90" wrapText="1"/>
    </xf>
    <xf numFmtId="0" fontId="7" fillId="0" borderId="14" xfId="0" applyFont="1" applyBorder="1" applyAlignment="1">
      <alignment horizontal="center" vertical="center" wrapText="1"/>
    </xf>
    <xf numFmtId="0" fontId="7" fillId="0" borderId="60" xfId="0" applyFont="1" applyBorder="1" applyAlignment="1">
      <alignment horizontal="center" vertical="center" wrapText="1"/>
    </xf>
    <xf numFmtId="0" fontId="7" fillId="0" borderId="15" xfId="0"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0" fontId="7" fillId="0" borderId="1" xfId="0" applyFont="1" applyBorder="1" applyAlignment="1">
      <alignment horizontal="center" vertical="center" wrapText="1"/>
    </xf>
    <xf numFmtId="38" fontId="7" fillId="0" borderId="1" xfId="0" applyNumberFormat="1" applyFont="1" applyBorder="1" applyAlignment="1">
      <alignment horizontal="left"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0" fontId="7" fillId="0" borderId="1" xfId="0" applyFont="1" applyFill="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7" fillId="0" borderId="2" xfId="0" applyFont="1" applyFill="1" applyBorder="1" applyAlignment="1">
      <alignment horizontal="left" vertical="center" wrapText="1"/>
    </xf>
    <xf numFmtId="0" fontId="7" fillId="0" borderId="4" xfId="0" applyFont="1" applyFill="1" applyBorder="1" applyAlignment="1">
      <alignment horizontal="left"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7" fillId="6" borderId="3"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9" fontId="8" fillId="0" borderId="1" xfId="1" applyFont="1" applyBorder="1" applyAlignment="1">
      <alignment horizontal="center" vertical="center" wrapText="1"/>
    </xf>
    <xf numFmtId="9" fontId="7" fillId="0" borderId="1" xfId="1" applyNumberFormat="1" applyFont="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0" borderId="1" xfId="0" applyFont="1" applyBorder="1" applyAlignment="1">
      <alignment horizontal="center" vertical="center"/>
    </xf>
    <xf numFmtId="0" fontId="7" fillId="6" borderId="1" xfId="0" applyFont="1" applyFill="1" applyBorder="1" applyAlignment="1">
      <alignment horizontal="left" vertical="center" wrapText="1"/>
    </xf>
    <xf numFmtId="9" fontId="8" fillId="0" borderId="1" xfId="0" applyNumberFormat="1"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49" fontId="7" fillId="0" borderId="1" xfId="0" applyNumberFormat="1" applyFont="1" applyBorder="1" applyAlignment="1">
      <alignment horizontal="left" vertical="center" wrapText="1"/>
    </xf>
    <xf numFmtId="49" fontId="7" fillId="0" borderId="1" xfId="0" applyNumberFormat="1" applyFont="1" applyFill="1" applyBorder="1" applyAlignment="1">
      <alignment horizontal="left" vertical="center" wrapText="1"/>
    </xf>
    <xf numFmtId="49" fontId="9" fillId="0" borderId="1" xfId="0" applyNumberFormat="1" applyFont="1" applyFill="1" applyBorder="1" applyAlignment="1">
      <alignment horizontal="left" vertical="center" wrapText="1"/>
    </xf>
    <xf numFmtId="49" fontId="9" fillId="0" borderId="2" xfId="0" applyNumberFormat="1" applyFont="1" applyBorder="1" applyAlignment="1">
      <alignment horizontal="left" vertical="center" wrapText="1"/>
    </xf>
    <xf numFmtId="0" fontId="8" fillId="0" borderId="1" xfId="0" applyFont="1" applyBorder="1" applyAlignment="1">
      <alignment horizontal="left" vertical="center" wrapText="1"/>
    </xf>
    <xf numFmtId="0" fontId="8" fillId="3" borderId="1" xfId="0" applyFont="1" applyFill="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49" fontId="9"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7" fillId="0" borderId="0" xfId="0" applyFont="1" applyBorder="1" applyAlignment="1">
      <alignment horizontal="center" vertical="center" wrapText="1"/>
    </xf>
    <xf numFmtId="0" fontId="5" fillId="6" borderId="4" xfId="0" applyFont="1" applyFill="1" applyBorder="1" applyAlignment="1">
      <alignment horizontal="center" vertical="center" wrapText="1"/>
    </xf>
    <xf numFmtId="0" fontId="5" fillId="0" borderId="1" xfId="0" applyFont="1" applyBorder="1" applyAlignment="1">
      <alignment horizontal="center" vertical="center" wrapText="1"/>
    </xf>
    <xf numFmtId="0" fontId="7" fillId="6" borderId="1"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7" fillId="6" borderId="40" xfId="0" applyFont="1" applyFill="1" applyBorder="1" applyAlignment="1">
      <alignment horizontal="center" vertical="center" wrapText="1"/>
    </xf>
    <xf numFmtId="0" fontId="7" fillId="6" borderId="62" xfId="0" applyFont="1" applyFill="1" applyBorder="1" applyAlignment="1">
      <alignment horizontal="center" vertical="center" wrapText="1"/>
    </xf>
    <xf numFmtId="0" fontId="7" fillId="6" borderId="41" xfId="0" applyFont="1" applyFill="1" applyBorder="1" applyAlignment="1">
      <alignment horizontal="center" vertical="center" wrapText="1"/>
    </xf>
    <xf numFmtId="0" fontId="24" fillId="0" borderId="4" xfId="0" applyFont="1" applyBorder="1" applyAlignment="1">
      <alignment horizontal="center" vertical="center" wrapText="1"/>
    </xf>
    <xf numFmtId="0" fontId="24" fillId="0" borderId="1" xfId="0" applyFont="1" applyBorder="1" applyAlignment="1">
      <alignment horizontal="center" vertical="center" wrapText="1"/>
    </xf>
    <xf numFmtId="0" fontId="7" fillId="6" borderId="5" xfId="0" applyFont="1" applyFill="1" applyBorder="1" applyAlignment="1">
      <alignment horizontal="center" vertical="center" wrapText="1"/>
    </xf>
    <xf numFmtId="0" fontId="7" fillId="6" borderId="6" xfId="0" applyFont="1" applyFill="1" applyBorder="1" applyAlignment="1">
      <alignment horizontal="center" vertical="center" wrapText="1"/>
    </xf>
    <xf numFmtId="0" fontId="7" fillId="6" borderId="7" xfId="0" applyFont="1" applyFill="1" applyBorder="1" applyAlignment="1">
      <alignment horizontal="center" vertical="center" wrapText="1"/>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0" fontId="7" fillId="6" borderId="10"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29" fillId="0" borderId="0" xfId="0" applyFont="1" applyAlignment="1">
      <alignment horizontal="left" vertical="top" wrapText="1"/>
    </xf>
    <xf numFmtId="0" fontId="8" fillId="6" borderId="3" xfId="0" applyFont="1" applyFill="1" applyBorder="1" applyAlignment="1">
      <alignment horizontal="center" vertical="center" wrapText="1"/>
    </xf>
    <xf numFmtId="0" fontId="8" fillId="6" borderId="4"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1" fillId="0" borderId="1" xfId="0"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13" fillId="12" borderId="8" xfId="0" applyFont="1" applyFill="1" applyBorder="1" applyAlignment="1">
      <alignment horizontal="center" vertical="center" textRotation="90"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4" fillId="0" borderId="0" xfId="0" applyFont="1" applyAlignment="1">
      <alignment horizont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0" fontId="6" fillId="0" borderId="1" xfId="0" applyFont="1" applyBorder="1" applyAlignment="1">
      <alignment horizontal="center" vertical="center" wrapText="1"/>
    </xf>
    <xf numFmtId="38" fontId="5" fillId="6" borderId="1" xfId="0" applyNumberFormat="1" applyFont="1" applyFill="1" applyBorder="1" applyAlignment="1">
      <alignment horizontal="justify"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5"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6" xfId="1" applyNumberFormat="1" applyFont="1" applyBorder="1" applyAlignment="1">
      <alignment horizontal="center" vertical="center" wrapText="1"/>
    </xf>
    <xf numFmtId="2" fontId="5" fillId="0" borderId="1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4" xfId="0" applyNumberFormat="1" applyFont="1" applyBorder="1" applyAlignment="1">
      <alignment horizontal="center" vertical="center"/>
    </xf>
    <xf numFmtId="1" fontId="5" fillId="0" borderId="60" xfId="0" applyNumberFormat="1" applyFont="1" applyBorder="1" applyAlignment="1">
      <alignment horizontal="center" vertical="center"/>
    </xf>
    <xf numFmtId="1" fontId="5" fillId="0" borderId="15" xfId="0" applyNumberFormat="1" applyFont="1" applyBorder="1" applyAlignment="1">
      <alignment horizontal="center" vertical="center"/>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5" fillId="6" borderId="1" xfId="0" applyNumberFormat="1" applyFont="1" applyFill="1" applyBorder="1" applyAlignment="1">
      <alignmen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0" fontId="40" fillId="0" borderId="5" xfId="0" applyFont="1" applyBorder="1" applyAlignment="1">
      <alignment horizontal="center" vertical="center" wrapText="1"/>
    </xf>
    <xf numFmtId="0" fontId="40" fillId="0" borderId="6" xfId="0" applyFont="1" applyBorder="1" applyAlignment="1">
      <alignment horizontal="center" vertical="center" wrapText="1"/>
    </xf>
    <xf numFmtId="0" fontId="40" fillId="0" borderId="7" xfId="0" applyFont="1" applyBorder="1" applyAlignment="1">
      <alignment horizontal="center" vertical="center" wrapText="1"/>
    </xf>
    <xf numFmtId="0" fontId="40" fillId="0" borderId="16" xfId="0" applyFont="1" applyBorder="1" applyAlignment="1">
      <alignment horizontal="center" vertical="center" wrapText="1"/>
    </xf>
    <xf numFmtId="0" fontId="40" fillId="0" borderId="0" xfId="0" applyFont="1" applyAlignment="1">
      <alignment horizontal="center" vertical="center" wrapText="1"/>
    </xf>
    <xf numFmtId="0" fontId="40" fillId="0" borderId="17"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7"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Alignment="1">
      <alignment horizontal="center" vertical="center" wrapText="1"/>
    </xf>
    <xf numFmtId="0" fontId="6" fillId="0" borderId="17" xfId="0" applyFont="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2" xfId="0" applyFont="1" applyBorder="1" applyAlignment="1">
      <alignment horizontal="center" vertical="center" wrapText="1"/>
    </xf>
    <xf numFmtId="0" fontId="9" fillId="0" borderId="1"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9" fontId="7" fillId="0" borderId="1" xfId="0" applyNumberFormat="1" applyFont="1" applyBorder="1" applyAlignment="1">
      <alignment horizontal="center" vertical="center" wrapText="1"/>
    </xf>
    <xf numFmtId="0" fontId="7" fillId="0" borderId="63" xfId="0" applyFont="1" applyBorder="1" applyAlignment="1">
      <alignment horizontal="center" vertical="center" wrapText="1"/>
    </xf>
    <xf numFmtId="0" fontId="7" fillId="0" borderId="64" xfId="0" applyFont="1" applyBorder="1" applyAlignment="1">
      <alignment horizontal="center" vertical="center" wrapText="1"/>
    </xf>
    <xf numFmtId="0" fontId="7" fillId="0" borderId="65" xfId="0" applyFont="1" applyBorder="1" applyAlignment="1">
      <alignment horizontal="center" vertical="center" wrapText="1"/>
    </xf>
    <xf numFmtId="14" fontId="7" fillId="0" borderId="63" xfId="0" applyNumberFormat="1" applyFont="1" applyBorder="1" applyAlignment="1">
      <alignment horizontal="center" vertical="center" wrapText="1"/>
    </xf>
    <xf numFmtId="14" fontId="7" fillId="0" borderId="65" xfId="0" applyNumberFormat="1" applyFont="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7" fillId="0" borderId="63" xfId="0" applyFont="1" applyBorder="1" applyAlignment="1">
      <alignment horizontal="left" vertical="center" wrapText="1"/>
    </xf>
    <xf numFmtId="0" fontId="7" fillId="0" borderId="64" xfId="0" applyFont="1" applyBorder="1" applyAlignment="1">
      <alignment horizontal="left" vertical="center" wrapText="1"/>
    </xf>
    <xf numFmtId="0" fontId="7" fillId="0" borderId="65" xfId="0" applyFont="1" applyBorder="1" applyAlignment="1">
      <alignment horizontal="left"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6" fontId="5" fillId="0" borderId="1" xfId="0" applyNumberFormat="1"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40" fillId="0" borderId="8" xfId="0" applyFont="1" applyBorder="1" applyAlignment="1">
      <alignment horizontal="center" vertical="center" wrapText="1"/>
    </xf>
    <xf numFmtId="0" fontId="40" fillId="0" borderId="9" xfId="0" applyFont="1" applyBorder="1" applyAlignment="1">
      <alignment horizontal="center" vertical="center" wrapText="1"/>
    </xf>
    <xf numFmtId="0" fontId="40" fillId="0" borderId="10" xfId="0" applyFont="1" applyBorder="1" applyAlignment="1">
      <alignment horizontal="center" vertical="center" wrapText="1"/>
    </xf>
    <xf numFmtId="0" fontId="41" fillId="0" borderId="1" xfId="0"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4" xfId="0" applyFont="1" applyBorder="1" applyAlignment="1">
      <alignment horizontal="center" vertical="center"/>
    </xf>
    <xf numFmtId="0" fontId="7" fillId="0" borderId="60" xfId="0" applyFont="1" applyBorder="1" applyAlignment="1">
      <alignment horizontal="center" vertical="center"/>
    </xf>
    <xf numFmtId="0" fontId="7" fillId="0" borderId="15" xfId="0" applyFont="1" applyBorder="1" applyAlignment="1">
      <alignment horizontal="center" vertical="center"/>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10" fontId="7" fillId="0" borderId="3" xfId="1" applyNumberFormat="1"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43" fillId="0" borderId="20" xfId="15" applyFont="1" applyBorder="1" applyAlignment="1">
      <alignment horizontal="center" vertical="center"/>
    </xf>
    <xf numFmtId="0" fontId="43" fillId="0" borderId="18" xfId="15" applyFont="1" applyBorder="1" applyAlignment="1">
      <alignment horizontal="center" vertical="center"/>
    </xf>
    <xf numFmtId="0" fontId="43" fillId="0" borderId="19" xfId="15" applyFont="1" applyBorder="1" applyAlignment="1">
      <alignment horizontal="center" vertical="center"/>
    </xf>
    <xf numFmtId="0" fontId="43" fillId="0" borderId="47" xfId="15" applyFont="1" applyBorder="1" applyAlignment="1">
      <alignment horizontal="center" vertical="center"/>
    </xf>
    <xf numFmtId="0" fontId="43" fillId="0" borderId="9" xfId="15" applyFont="1" applyBorder="1" applyAlignment="1">
      <alignment horizontal="center" vertical="center"/>
    </xf>
    <xf numFmtId="0" fontId="43" fillId="0" borderId="36" xfId="15" applyFont="1" applyBorder="1" applyAlignment="1">
      <alignment horizontal="center" vertical="center"/>
    </xf>
    <xf numFmtId="0" fontId="6" fillId="0" borderId="45" xfId="0" applyFont="1" applyBorder="1" applyAlignment="1">
      <alignment horizontal="center"/>
    </xf>
    <xf numFmtId="0" fontId="6" fillId="0" borderId="46" xfId="0" applyFont="1" applyBorder="1" applyAlignment="1">
      <alignment horizontal="center"/>
    </xf>
    <xf numFmtId="0" fontId="12" fillId="0" borderId="34" xfId="0" applyFont="1" applyBorder="1" applyAlignment="1">
      <alignment horizontal="center"/>
    </xf>
    <xf numFmtId="0" fontId="12" fillId="0" borderId="18" xfId="0" applyFont="1" applyBorder="1" applyAlignment="1">
      <alignment horizontal="center"/>
    </xf>
    <xf numFmtId="0" fontId="12" fillId="0" borderId="35" xfId="0" applyFont="1" applyBorder="1" applyAlignment="1">
      <alignment horizontal="center"/>
    </xf>
    <xf numFmtId="0" fontId="6" fillId="0" borderId="35" xfId="0" applyFont="1" applyBorder="1" applyAlignment="1">
      <alignment horizontal="center"/>
    </xf>
    <xf numFmtId="0" fontId="6" fillId="0" borderId="17" xfId="0" applyFont="1" applyBorder="1" applyAlignment="1">
      <alignment horizontal="center"/>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44" fillId="0" borderId="48" xfId="15" applyFont="1" applyBorder="1" applyAlignment="1">
      <alignment horizontal="center" vertical="center"/>
    </xf>
    <xf numFmtId="0" fontId="44" fillId="0" borderId="6" xfId="15" applyFont="1" applyBorder="1" applyAlignment="1">
      <alignment horizontal="center" vertical="center"/>
    </xf>
    <xf numFmtId="0" fontId="44" fillId="0" borderId="7" xfId="15" applyFont="1" applyBorder="1" applyAlignment="1">
      <alignment horizontal="center" vertical="center"/>
    </xf>
    <xf numFmtId="0" fontId="44" fillId="0" borderId="47" xfId="15" applyFont="1" applyBorder="1" applyAlignment="1">
      <alignment horizontal="center" vertical="center"/>
    </xf>
    <xf numFmtId="0" fontId="44" fillId="0" borderId="9" xfId="15" applyFont="1" applyBorder="1" applyAlignment="1">
      <alignment horizontal="center" vertical="center"/>
    </xf>
    <xf numFmtId="0" fontId="44" fillId="0" borderId="10" xfId="15"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51" xfId="0" applyFont="1" applyBorder="1" applyAlignment="1">
      <alignment horizontal="center" vertical="center"/>
    </xf>
    <xf numFmtId="0" fontId="12" fillId="0" borderId="15" xfId="0" applyFont="1" applyBorder="1" applyAlignment="1">
      <alignment horizontal="center" vertical="center"/>
    </xf>
    <xf numFmtId="0" fontId="45" fillId="0" borderId="48" xfId="15" applyFont="1" applyBorder="1" applyAlignment="1">
      <alignment horizontal="center" vertical="center"/>
    </xf>
    <xf numFmtId="0" fontId="45" fillId="0" borderId="7" xfId="15" applyFont="1" applyBorder="1" applyAlignment="1">
      <alignment horizontal="center" vertical="center"/>
    </xf>
    <xf numFmtId="0" fontId="45" fillId="0" borderId="47" xfId="15" applyFont="1" applyBorder="1" applyAlignment="1">
      <alignment horizontal="center" vertical="center"/>
    </xf>
    <xf numFmtId="0" fontId="45" fillId="0" borderId="10" xfId="15" applyFont="1" applyBorder="1" applyAlignment="1">
      <alignment horizontal="center" vertical="center"/>
    </xf>
    <xf numFmtId="173" fontId="45" fillId="0" borderId="14" xfId="15" applyNumberFormat="1" applyFont="1" applyBorder="1" applyAlignment="1">
      <alignment horizontal="center" vertical="center"/>
    </xf>
    <xf numFmtId="173" fontId="45" fillId="0" borderId="15" xfId="15" applyNumberFormat="1" applyFont="1" applyBorder="1" applyAlignment="1">
      <alignment horizontal="center" vertical="center"/>
    </xf>
    <xf numFmtId="0" fontId="45" fillId="0" borderId="14" xfId="15" applyFont="1" applyBorder="1" applyAlignment="1">
      <alignment horizontal="center" vertical="center"/>
    </xf>
    <xf numFmtId="0" fontId="45" fillId="0" borderId="15" xfId="15" applyFont="1" applyBorder="1" applyAlignment="1">
      <alignment horizontal="center" vertical="center"/>
    </xf>
    <xf numFmtId="0" fontId="45" fillId="0" borderId="5" xfId="15" applyFont="1" applyBorder="1" applyAlignment="1">
      <alignment horizontal="center" vertical="center"/>
    </xf>
    <xf numFmtId="0" fontId="45" fillId="0" borderId="8" xfId="15" applyFont="1" applyBorder="1" applyAlignment="1">
      <alignment horizontal="center" vertical="center"/>
    </xf>
    <xf numFmtId="0" fontId="12" fillId="0" borderId="42" xfId="0" applyFont="1" applyBorder="1" applyAlignment="1">
      <alignment horizontal="center" vertical="center"/>
    </xf>
    <xf numFmtId="0" fontId="12" fillId="0" borderId="31" xfId="0" applyFont="1" applyBorder="1" applyAlignment="1">
      <alignment horizontal="center" vertical="center"/>
    </xf>
    <xf numFmtId="1" fontId="12" fillId="0" borderId="31" xfId="0" applyNumberFormat="1" applyFont="1" applyBorder="1" applyAlignment="1">
      <alignment horizontal="center" vertical="center"/>
    </xf>
    <xf numFmtId="1" fontId="12" fillId="0" borderId="40" xfId="0" applyNumberFormat="1" applyFont="1" applyBorder="1" applyAlignment="1">
      <alignment horizontal="center" vertical="center"/>
    </xf>
    <xf numFmtId="1" fontId="12" fillId="0" borderId="41" xfId="0" applyNumberFormat="1" applyFont="1" applyBorder="1" applyAlignment="1">
      <alignment horizontal="center" vertical="center"/>
    </xf>
    <xf numFmtId="0" fontId="45" fillId="0" borderId="69" xfId="15" applyFont="1" applyBorder="1" applyAlignment="1">
      <alignment horizontal="center" vertical="center"/>
    </xf>
    <xf numFmtId="0" fontId="45" fillId="0" borderId="3" xfId="15" applyFont="1" applyBorder="1" applyAlignment="1">
      <alignment horizontal="center" vertical="center"/>
    </xf>
    <xf numFmtId="0" fontId="45" fillId="0" borderId="29" xfId="15" applyFont="1" applyBorder="1" applyAlignment="1">
      <alignment horizontal="center" vertical="center"/>
    </xf>
    <xf numFmtId="0" fontId="12" fillId="0" borderId="48" xfId="0" applyFont="1" applyBorder="1" applyAlignment="1">
      <alignment horizontal="center" vertical="center"/>
    </xf>
    <xf numFmtId="0" fontId="12" fillId="0" borderId="7" xfId="0" applyFont="1" applyBorder="1" applyAlignment="1">
      <alignment horizontal="center" vertical="center"/>
    </xf>
    <xf numFmtId="0" fontId="12" fillId="0" borderId="47"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46" fillId="0" borderId="62" xfId="15" applyFont="1" applyBorder="1" applyAlignment="1">
      <alignment horizontal="center" vertical="center"/>
    </xf>
    <xf numFmtId="0" fontId="46" fillId="0" borderId="57" xfId="15" applyFont="1" applyBorder="1" applyAlignment="1">
      <alignment horizontal="center" vertical="center"/>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47" fillId="0" borderId="39" xfId="15" applyFont="1" applyBorder="1" applyAlignment="1">
      <alignment horizontal="left" vertical="center" wrapText="1"/>
    </xf>
    <xf numFmtId="0" fontId="47" fillId="0" borderId="46" xfId="15" applyFont="1" applyBorder="1" applyAlignment="1">
      <alignment horizontal="left" vertical="center" wrapText="1"/>
    </xf>
    <xf numFmtId="0" fontId="47" fillId="0" borderId="56" xfId="15" applyFont="1" applyBorder="1" applyAlignment="1">
      <alignment horizontal="left" vertical="center" wrapText="1"/>
    </xf>
    <xf numFmtId="0" fontId="12" fillId="0" borderId="70" xfId="0" applyFont="1" applyBorder="1" applyAlignment="1">
      <alignment horizontal="center" vertical="center"/>
    </xf>
    <xf numFmtId="0" fontId="12" fillId="0" borderId="68" xfId="0" applyFont="1" applyBorder="1" applyAlignment="1">
      <alignment horizontal="center" vertical="center"/>
    </xf>
    <xf numFmtId="0" fontId="12" fillId="0" borderId="38" xfId="0" applyFont="1" applyBorder="1" applyAlignment="1">
      <alignment horizontal="center" vertical="center"/>
    </xf>
    <xf numFmtId="0" fontId="12" fillId="0" borderId="21"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51" xfId="0" applyNumberFormat="1" applyFont="1" applyBorder="1" applyAlignment="1">
      <alignment horizontal="center" vertical="center"/>
    </xf>
    <xf numFmtId="1" fontId="12" fillId="0" borderId="52" xfId="0" applyNumberFormat="1" applyFont="1" applyBorder="1" applyAlignment="1">
      <alignment horizontal="center" vertical="center"/>
    </xf>
    <xf numFmtId="0" fontId="12" fillId="0" borderId="34" xfId="0" applyFont="1" applyBorder="1" applyAlignment="1">
      <alignment horizontal="center" vertical="center"/>
    </xf>
    <xf numFmtId="0" fontId="12" fillId="0" borderId="19" xfId="0" applyFont="1" applyBorder="1" applyAlignment="1">
      <alignment horizontal="center" vertical="center"/>
    </xf>
    <xf numFmtId="0" fontId="12" fillId="0" borderId="37" xfId="0" applyFont="1" applyBorder="1" applyAlignment="1">
      <alignment horizontal="center" vertical="center"/>
    </xf>
    <xf numFmtId="0" fontId="12" fillId="0" borderId="2" xfId="0" applyFont="1" applyBorder="1" applyAlignment="1">
      <alignment horizontal="center" vertical="center"/>
    </xf>
    <xf numFmtId="0" fontId="12" fillId="0" borderId="29" xfId="0" applyFont="1" applyBorder="1" applyAlignment="1">
      <alignment horizontal="center" vertical="center"/>
    </xf>
    <xf numFmtId="0" fontId="12" fillId="0" borderId="40" xfId="0" applyFont="1" applyBorder="1" applyAlignment="1">
      <alignment horizontal="center" vertical="center"/>
    </xf>
    <xf numFmtId="0" fontId="12" fillId="0" borderId="57" xfId="0" applyFont="1" applyBorder="1" applyAlignment="1">
      <alignment horizontal="center" vertical="center"/>
    </xf>
    <xf numFmtId="0" fontId="20" fillId="0" borderId="58" xfId="0" applyFont="1" applyBorder="1" applyAlignment="1">
      <alignment horizontal="left" vertical="center" wrapText="1"/>
    </xf>
    <xf numFmtId="0" fontId="20" fillId="0" borderId="59"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20" fillId="0" borderId="55" xfId="0" applyFont="1" applyBorder="1" applyAlignment="1">
      <alignment horizontal="left" vertical="center" wrapText="1"/>
    </xf>
    <xf numFmtId="0" fontId="20" fillId="0" borderId="23" xfId="0" applyFont="1" applyBorder="1" applyAlignment="1">
      <alignment horizontal="left" vertical="center" wrapText="1"/>
    </xf>
    <xf numFmtId="0" fontId="20" fillId="0" borderId="54"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47" fillId="0" borderId="53" xfId="15" applyFont="1" applyBorder="1" applyAlignment="1">
      <alignment horizontal="left" vertical="center" wrapText="1"/>
    </xf>
    <xf numFmtId="0" fontId="20" fillId="0" borderId="33" xfId="0" applyFont="1" applyBorder="1" applyAlignment="1">
      <alignment horizontal="left"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2" xfId="5" applyNumberFormat="1" applyFont="1" applyBorder="1" applyAlignment="1">
      <alignment horizontal="right" wrapText="1"/>
    </xf>
    <xf numFmtId="169" fontId="7" fillId="0" borderId="3" xfId="5" applyNumberFormat="1" applyFont="1" applyBorder="1" applyAlignment="1">
      <alignment horizontal="right" wrapText="1"/>
    </xf>
    <xf numFmtId="169"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69"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72" fontId="18" fillId="0" borderId="2" xfId="11" applyNumberFormat="1" applyFont="1" applyBorder="1" applyAlignment="1">
      <alignment horizontal="right" vertical="center" wrapText="1"/>
    </xf>
    <xf numFmtId="172" fontId="18" fillId="0" borderId="3" xfId="11" applyNumberFormat="1" applyFont="1" applyBorder="1" applyAlignment="1">
      <alignment horizontal="right" vertical="center" wrapText="1"/>
    </xf>
    <xf numFmtId="169" fontId="7" fillId="0" borderId="1" xfId="5" applyNumberFormat="1" applyFont="1" applyBorder="1" applyAlignment="1">
      <alignment horizontal="right" wrapText="1"/>
    </xf>
    <xf numFmtId="0" fontId="20"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69" fontId="5" fillId="0" borderId="1" xfId="0" applyNumberFormat="1" applyFont="1" applyBorder="1" applyAlignment="1">
      <alignment horizontal="right"/>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0" fontId="20" fillId="0" borderId="1" xfId="0" applyFont="1" applyBorder="1" applyAlignment="1">
      <alignment horizontal="center" vertical="center" wrapText="1"/>
    </xf>
    <xf numFmtId="169"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5" fontId="5" fillId="0" borderId="1" xfId="0" applyNumberFormat="1" applyFont="1" applyBorder="1" applyAlignment="1">
      <alignment horizontal="right" wrapText="1"/>
    </xf>
    <xf numFmtId="169" fontId="2" fillId="0" borderId="1" xfId="0" applyNumberFormat="1" applyFont="1" applyBorder="1" applyAlignment="1">
      <alignment horizontal="right" wrapText="1"/>
    </xf>
    <xf numFmtId="169" fontId="0" fillId="0" borderId="1" xfId="0" applyNumberForma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6"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center"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76" fontId="2" fillId="0" borderId="1" xfId="0" applyNumberFormat="1" applyFont="1" applyBorder="1" applyAlignment="1">
      <alignment wrapText="1"/>
    </xf>
    <xf numFmtId="0" fontId="20" fillId="0" borderId="1" xfId="0" applyFont="1" applyBorder="1" applyAlignment="1">
      <alignment wrapText="1"/>
    </xf>
    <xf numFmtId="0" fontId="7" fillId="0" borderId="1" xfId="2" applyFont="1" applyBorder="1" applyAlignment="1">
      <alignment horizontal="justify" vertical="justify"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69" fontId="7" fillId="0" borderId="1" xfId="5" applyNumberFormat="1" applyFont="1" applyFill="1" applyBorder="1" applyAlignment="1">
      <alignment horizontal="right" vertical="center" wrapText="1"/>
    </xf>
    <xf numFmtId="169" fontId="37" fillId="0" borderId="2" xfId="14" applyNumberFormat="1" applyBorder="1" applyAlignment="1">
      <alignment horizontal="right" wrapText="1"/>
    </xf>
    <xf numFmtId="169" fontId="37" fillId="0" borderId="4" xfId="14" applyNumberFormat="1" applyBorder="1" applyAlignment="1">
      <alignment horizontal="right" wrapText="1"/>
    </xf>
    <xf numFmtId="169" fontId="5" fillId="0" borderId="14" xfId="0" applyNumberFormat="1" applyFont="1" applyBorder="1" applyAlignment="1">
      <alignment horizontal="right" vertical="center" wrapText="1"/>
    </xf>
    <xf numFmtId="169" fontId="5" fillId="0" borderId="15" xfId="0" applyNumberFormat="1" applyFont="1" applyBorder="1" applyAlignment="1">
      <alignment horizontal="right" vertical="center" wrapText="1"/>
    </xf>
    <xf numFmtId="0" fontId="28" fillId="0" borderId="20" xfId="12" applyFont="1" applyBorder="1" applyAlignment="1">
      <alignment horizontal="center" vertical="center"/>
    </xf>
    <xf numFmtId="0" fontId="28" fillId="0" borderId="18" xfId="12" applyFont="1" applyBorder="1" applyAlignment="1">
      <alignment horizontal="center" vertical="center"/>
    </xf>
    <xf numFmtId="0" fontId="28" fillId="0" borderId="19" xfId="12" applyFont="1" applyBorder="1" applyAlignment="1">
      <alignment horizontal="center" vertical="center"/>
    </xf>
    <xf numFmtId="0" fontId="28" fillId="0" borderId="25" xfId="12" applyFont="1" applyBorder="1" applyAlignment="1">
      <alignment horizontal="center" vertical="center"/>
    </xf>
    <xf numFmtId="0" fontId="28" fillId="0" borderId="0" xfId="12" applyFont="1" applyAlignment="1">
      <alignment horizontal="center" vertical="center"/>
    </xf>
    <xf numFmtId="0" fontId="28" fillId="0" borderId="24"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3" fillId="0" borderId="2" xfId="12" applyNumberFormat="1" applyFont="1" applyBorder="1" applyAlignment="1">
      <alignment horizontal="center" vertical="center"/>
    </xf>
    <xf numFmtId="0" fontId="33" fillId="0" borderId="3" xfId="12" applyFont="1" applyBorder="1" applyAlignment="1">
      <alignment horizontal="center" vertical="center"/>
    </xf>
    <xf numFmtId="0" fontId="33" fillId="0" borderId="4" xfId="12" applyFont="1" applyBorder="1" applyAlignment="1">
      <alignment horizontal="center" vertical="center"/>
    </xf>
    <xf numFmtId="0" fontId="42" fillId="0" borderId="48" xfId="12" applyFont="1" applyBorder="1" applyAlignment="1">
      <alignment horizontal="center" vertical="center"/>
    </xf>
    <xf numFmtId="0" fontId="42" fillId="0" borderId="6" xfId="12" applyFont="1" applyBorder="1" applyAlignment="1">
      <alignment horizontal="center" vertical="center"/>
    </xf>
    <xf numFmtId="0" fontId="42" fillId="0" borderId="7" xfId="12" applyFont="1" applyBorder="1" applyAlignment="1">
      <alignment horizontal="center" vertical="center"/>
    </xf>
    <xf numFmtId="0" fontId="42" fillId="0" borderId="47" xfId="12" applyFont="1" applyBorder="1" applyAlignment="1">
      <alignment horizontal="center" vertical="center"/>
    </xf>
    <xf numFmtId="0" fontId="42" fillId="0" borderId="9" xfId="12" applyFont="1" applyBorder="1" applyAlignment="1">
      <alignment horizontal="center" vertical="center"/>
    </xf>
    <xf numFmtId="0" fontId="42" fillId="0" borderId="10" xfId="12" applyFont="1" applyBorder="1" applyAlignment="1">
      <alignment horizontal="center" vertical="center"/>
    </xf>
    <xf numFmtId="49" fontId="26" fillId="0" borderId="1" xfId="12" applyNumberFormat="1" applyFont="1" applyBorder="1" applyAlignment="1">
      <alignment horizontal="center" vertical="center" shrinkToFit="1"/>
    </xf>
    <xf numFmtId="49" fontId="26" fillId="0" borderId="30" xfId="12" applyNumberFormat="1" applyFont="1" applyBorder="1" applyAlignment="1">
      <alignment horizontal="center" vertical="center" shrinkToFit="1"/>
    </xf>
    <xf numFmtId="0" fontId="25" fillId="20" borderId="20" xfId="12" applyFont="1" applyFill="1" applyBorder="1" applyAlignment="1">
      <alignment horizontal="center" vertical="center" wrapText="1"/>
    </xf>
    <xf numFmtId="0" fontId="25" fillId="20" borderId="18" xfId="12" applyFont="1" applyFill="1" applyBorder="1" applyAlignment="1">
      <alignment horizontal="center" vertical="center" wrapText="1"/>
    </xf>
    <xf numFmtId="0" fontId="25" fillId="20" borderId="19" xfId="12" applyFont="1" applyFill="1" applyBorder="1" applyAlignment="1">
      <alignment horizontal="center" vertical="center" wrapText="1"/>
    </xf>
    <xf numFmtId="0" fontId="25" fillId="20" borderId="26" xfId="12" applyFont="1" applyFill="1" applyBorder="1" applyAlignment="1">
      <alignment horizontal="center" vertical="center" wrapText="1"/>
    </xf>
    <xf numFmtId="0" fontId="25" fillId="20" borderId="27" xfId="12" applyFont="1" applyFill="1" applyBorder="1" applyAlignment="1">
      <alignment horizontal="center" vertical="center" wrapText="1"/>
    </xf>
    <xf numFmtId="0" fontId="25" fillId="20" borderId="28" xfId="12" applyFont="1" applyFill="1" applyBorder="1" applyAlignment="1">
      <alignment horizontal="center" vertical="center" wrapText="1"/>
    </xf>
    <xf numFmtId="0" fontId="35" fillId="0" borderId="20" xfId="12" applyFont="1" applyBorder="1" applyAlignment="1">
      <alignment horizontal="center" vertical="center"/>
    </xf>
    <xf numFmtId="0" fontId="35" fillId="0" borderId="18" xfId="12" applyFont="1" applyBorder="1" applyAlignment="1">
      <alignment horizontal="center" vertical="center"/>
    </xf>
    <xf numFmtId="0" fontId="35" fillId="0" borderId="19" xfId="12" applyFont="1" applyBorder="1" applyAlignment="1">
      <alignment horizontal="center" vertical="center"/>
    </xf>
    <xf numFmtId="0" fontId="35" fillId="0" borderId="25" xfId="12" applyFont="1" applyBorder="1" applyAlignment="1">
      <alignment horizontal="center" vertical="center"/>
    </xf>
    <xf numFmtId="0" fontId="35" fillId="0" borderId="0" xfId="12" applyFont="1" applyAlignment="1">
      <alignment horizontal="center" vertical="center"/>
    </xf>
    <xf numFmtId="0" fontId="35" fillId="0" borderId="24" xfId="12" applyFont="1" applyBorder="1" applyAlignment="1">
      <alignment horizontal="center" vertical="center"/>
    </xf>
    <xf numFmtId="0" fontId="3" fillId="20" borderId="20" xfId="12" applyFont="1" applyFill="1" applyBorder="1" applyAlignment="1">
      <alignment horizontal="center" vertical="center" wrapText="1"/>
    </xf>
    <xf numFmtId="0" fontId="3" fillId="20" borderId="18" xfId="12" applyFont="1" applyFill="1" applyBorder="1" applyAlignment="1">
      <alignment horizontal="center" vertical="center" wrapText="1"/>
    </xf>
    <xf numFmtId="0" fontId="3" fillId="20" borderId="19" xfId="12" applyFont="1" applyFill="1" applyBorder="1" applyAlignment="1">
      <alignment horizontal="center" vertical="center" wrapText="1"/>
    </xf>
    <xf numFmtId="0" fontId="3" fillId="20" borderId="26" xfId="12" applyFont="1" applyFill="1" applyBorder="1" applyAlignment="1">
      <alignment horizontal="center" vertical="center" wrapText="1"/>
    </xf>
    <xf numFmtId="0" fontId="3" fillId="20" borderId="27" xfId="12" applyFont="1" applyFill="1" applyBorder="1" applyAlignment="1">
      <alignment horizontal="center" vertical="center" wrapText="1"/>
    </xf>
    <xf numFmtId="0" fontId="3" fillId="20" borderId="28" xfId="12" applyFont="1" applyFill="1" applyBorder="1" applyAlignment="1">
      <alignment horizontal="center" vertical="center" wrapText="1"/>
    </xf>
    <xf numFmtId="0" fontId="27" fillId="20" borderId="18" xfId="12" applyFont="1" applyFill="1" applyBorder="1" applyAlignment="1">
      <alignment horizontal="center" vertical="center" wrapText="1"/>
    </xf>
    <xf numFmtId="0" fontId="27" fillId="20" borderId="19" xfId="12" applyFont="1" applyFill="1" applyBorder="1" applyAlignment="1">
      <alignment horizontal="center" vertical="center" wrapText="1"/>
    </xf>
    <xf numFmtId="0" fontId="27" fillId="20" borderId="27" xfId="12" applyFont="1" applyFill="1" applyBorder="1" applyAlignment="1">
      <alignment horizontal="center" vertical="center" wrapText="1"/>
    </xf>
    <xf numFmtId="0" fontId="27" fillId="20" borderId="28" xfId="12" applyFont="1" applyFill="1" applyBorder="1" applyAlignment="1">
      <alignment horizontal="center" vertical="center" wrapText="1"/>
    </xf>
    <xf numFmtId="0" fontId="0" fillId="20" borderId="20" xfId="12" applyFont="1" applyFill="1" applyBorder="1" applyAlignment="1">
      <alignment horizontal="center" vertical="center" wrapText="1"/>
    </xf>
    <xf numFmtId="0" fontId="2" fillId="20" borderId="18" xfId="12" applyFill="1" applyBorder="1" applyAlignment="1">
      <alignment horizontal="center" vertical="center" wrapText="1"/>
    </xf>
    <xf numFmtId="0" fontId="2" fillId="20" borderId="19" xfId="12" applyFill="1" applyBorder="1" applyAlignment="1">
      <alignment horizontal="center" vertical="center" wrapText="1"/>
    </xf>
    <xf numFmtId="0" fontId="2" fillId="20" borderId="26" xfId="12" applyFill="1" applyBorder="1" applyAlignment="1">
      <alignment horizontal="center" vertical="center" wrapText="1"/>
    </xf>
    <xf numFmtId="0" fontId="2" fillId="20" borderId="27" xfId="12" applyFill="1" applyBorder="1" applyAlignment="1">
      <alignment horizontal="center" vertical="center" wrapText="1"/>
    </xf>
    <xf numFmtId="0" fontId="2" fillId="20" borderId="28" xfId="12" applyFill="1" applyBorder="1" applyAlignment="1">
      <alignment horizontal="center" vertical="center" wrapText="1"/>
    </xf>
    <xf numFmtId="0" fontId="25" fillId="14" borderId="20" xfId="12" applyFont="1" applyFill="1" applyBorder="1" applyAlignment="1">
      <alignment horizontal="center" vertical="center" wrapText="1"/>
    </xf>
    <xf numFmtId="0" fontId="25" fillId="14" borderId="18" xfId="12" applyFont="1" applyFill="1" applyBorder="1" applyAlignment="1">
      <alignment horizontal="center" vertical="center" wrapText="1"/>
    </xf>
    <xf numFmtId="0" fontId="25" fillId="14" borderId="19" xfId="12" applyFont="1" applyFill="1" applyBorder="1" applyAlignment="1">
      <alignment horizontal="center" vertical="center" wrapText="1"/>
    </xf>
    <xf numFmtId="0" fontId="25" fillId="14" borderId="26" xfId="12" applyFont="1" applyFill="1" applyBorder="1" applyAlignment="1">
      <alignment horizontal="center" vertical="center" wrapText="1"/>
    </xf>
    <xf numFmtId="0" fontId="25" fillId="14" borderId="27" xfId="12" applyFont="1" applyFill="1" applyBorder="1" applyAlignment="1">
      <alignment horizontal="center" vertical="center" wrapText="1"/>
    </xf>
    <xf numFmtId="0" fontId="25" fillId="14" borderId="28" xfId="12" applyFont="1" applyFill="1" applyBorder="1" applyAlignment="1">
      <alignment horizontal="center" vertical="center" wrapText="1"/>
    </xf>
    <xf numFmtId="0" fontId="3" fillId="14" borderId="20" xfId="12" applyFont="1" applyFill="1" applyBorder="1" applyAlignment="1">
      <alignment horizontal="center" vertical="center" wrapText="1"/>
    </xf>
    <xf numFmtId="0" fontId="3" fillId="14" borderId="18" xfId="12" applyFont="1" applyFill="1" applyBorder="1" applyAlignment="1">
      <alignment horizontal="center" vertical="center" wrapText="1"/>
    </xf>
    <xf numFmtId="0" fontId="3" fillId="14" borderId="19"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14" fontId="3" fillId="0" borderId="2" xfId="12" applyNumberFormat="1" applyFont="1" applyBorder="1" applyAlignment="1">
      <alignment horizontal="center" vertical="center"/>
    </xf>
    <xf numFmtId="0" fontId="42" fillId="0" borderId="66" xfId="12" applyFont="1" applyBorder="1" applyAlignment="1">
      <alignment horizontal="center" vertical="center"/>
    </xf>
    <xf numFmtId="0" fontId="42" fillId="0" borderId="67" xfId="12" applyFont="1" applyBorder="1" applyAlignment="1">
      <alignment horizontal="center" vertical="center"/>
    </xf>
    <xf numFmtId="0" fontId="42" fillId="0" borderId="68" xfId="12"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17" xfId="12" applyFont="1" applyBorder="1" applyAlignment="1">
      <alignment horizontal="center" vertical="center"/>
    </xf>
    <xf numFmtId="49" fontId="26" fillId="0" borderId="14" xfId="12" applyNumberFormat="1" applyFont="1" applyBorder="1" applyAlignment="1">
      <alignment horizontal="center" vertical="center" shrinkToFit="1"/>
    </xf>
    <xf numFmtId="49" fontId="26" fillId="0" borderId="44" xfId="12" applyNumberFormat="1" applyFont="1" applyBorder="1" applyAlignment="1">
      <alignment horizontal="center" vertical="center" shrinkToFit="1"/>
    </xf>
    <xf numFmtId="0" fontId="10" fillId="14" borderId="5"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7"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7" xfId="7" applyFont="1" applyFill="1" applyBorder="1" applyAlignment="1">
      <alignment horizontal="center" vertical="center" wrapText="1"/>
    </xf>
    <xf numFmtId="0" fontId="10" fillId="14" borderId="1" xfId="7" applyFont="1" applyFill="1" applyBorder="1" applyAlignment="1">
      <alignment horizontal="center" vertical="center" wrapText="1"/>
    </xf>
    <xf numFmtId="0" fontId="10" fillId="14" borderId="14" xfId="7" applyFont="1" applyFill="1" applyBorder="1" applyAlignment="1">
      <alignment horizontal="center" vertical="center" wrapText="1"/>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2" fillId="0" borderId="26" xfId="12" applyBorder="1" applyAlignment="1">
      <alignment horizontal="center"/>
    </xf>
    <xf numFmtId="0" fontId="2" fillId="0" borderId="27" xfId="12" applyBorder="1" applyAlignment="1">
      <alignment horizontal="center"/>
    </xf>
    <xf numFmtId="0" fontId="2" fillId="0" borderId="28" xfId="12" applyBorder="1" applyAlignment="1">
      <alignment horizontal="center"/>
    </xf>
    <xf numFmtId="0" fontId="10" fillId="14" borderId="20"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26"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8" xfId="7" applyFont="1" applyFill="1" applyBorder="1" applyAlignment="1">
      <alignment horizontal="center" vertical="center" wrapText="1"/>
    </xf>
    <xf numFmtId="0" fontId="10" fillId="14" borderId="9"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1" xfId="7" applyFont="1" applyFill="1" applyBorder="1" applyAlignment="1">
      <alignment horizontal="center" vertical="center" wrapText="1"/>
    </xf>
    <xf numFmtId="0" fontId="10" fillId="14" borderId="22" xfId="7" applyFont="1" applyFill="1" applyBorder="1" applyAlignment="1">
      <alignment horizontal="center" vertical="center" wrapText="1"/>
    </xf>
    <xf numFmtId="0" fontId="10" fillId="14" borderId="42" xfId="7" applyFont="1" applyFill="1" applyBorder="1" applyAlignment="1">
      <alignment horizontal="center" vertical="center" wrapText="1"/>
    </xf>
    <xf numFmtId="0" fontId="10" fillId="14" borderId="31" xfId="7" applyFont="1" applyFill="1" applyBorder="1" applyAlignment="1">
      <alignment horizontal="center" vertical="center" wrapText="1"/>
    </xf>
    <xf numFmtId="0" fontId="10" fillId="14" borderId="3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35" fillId="0" borderId="26" xfId="12" applyFont="1" applyBorder="1" applyAlignment="1">
      <alignment horizontal="center" vertical="center"/>
    </xf>
    <xf numFmtId="0" fontId="35" fillId="0" borderId="27" xfId="12" applyFont="1" applyBorder="1" applyAlignment="1">
      <alignment horizontal="center" vertical="center"/>
    </xf>
    <xf numFmtId="0" fontId="35" fillId="0" borderId="28" xfId="12" applyFont="1" applyBorder="1" applyAlignment="1">
      <alignment horizontal="center" vertical="center"/>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6" fillId="0" borderId="2" xfId="7" applyNumberFormat="1" applyFont="1" applyBorder="1" applyAlignment="1">
      <alignment horizontal="center" vertical="center"/>
    </xf>
    <xf numFmtId="14" fontId="36" fillId="0" borderId="3" xfId="7" applyNumberFormat="1" applyFont="1" applyBorder="1" applyAlignment="1">
      <alignment horizontal="center" vertical="center"/>
    </xf>
    <xf numFmtId="14" fontId="36" fillId="0" borderId="4" xfId="7" applyNumberFormat="1" applyFont="1" applyBorder="1" applyAlignment="1">
      <alignment horizontal="center" vertical="center"/>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27" fillId="20" borderId="20" xfId="12" applyFont="1" applyFill="1" applyBorder="1" applyAlignment="1">
      <alignment horizontal="center" vertical="center" wrapText="1"/>
    </xf>
    <xf numFmtId="0" fontId="27" fillId="20" borderId="26" xfId="12" applyFont="1" applyFill="1" applyBorder="1" applyAlignment="1">
      <alignment horizontal="center" vertical="center" wrapText="1"/>
    </xf>
    <xf numFmtId="0" fontId="2" fillId="20" borderId="20" xfId="12" applyFill="1" applyBorder="1" applyAlignment="1">
      <alignment horizontal="center" vertical="center" wrapText="1"/>
    </xf>
    <xf numFmtId="14" fontId="21" fillId="0" borderId="2" xfId="12" applyNumberFormat="1" applyFont="1" applyBorder="1" applyAlignment="1">
      <alignment horizontal="center" vertical="center"/>
    </xf>
    <xf numFmtId="0" fontId="21" fillId="0" borderId="3" xfId="12" applyFont="1" applyBorder="1" applyAlignment="1">
      <alignment horizontal="center" vertical="center"/>
    </xf>
    <xf numFmtId="0" fontId="21" fillId="0" borderId="4" xfId="12" applyFont="1" applyBorder="1" applyAlignment="1">
      <alignment horizontal="center" vertical="center"/>
    </xf>
    <xf numFmtId="0" fontId="7" fillId="6" borderId="49" xfId="12" applyFont="1" applyFill="1" applyBorder="1" applyAlignment="1">
      <alignment horizontal="justify" vertical="center" wrapText="1"/>
    </xf>
    <xf numFmtId="0" fontId="7" fillId="6" borderId="43" xfId="12" applyFont="1" applyFill="1" applyBorder="1" applyAlignment="1">
      <alignment horizontal="justify" vertical="center" wrapText="1"/>
    </xf>
    <xf numFmtId="0" fontId="7" fillId="6" borderId="50" xfId="12" applyFont="1" applyFill="1" applyBorder="1" applyAlignment="1">
      <alignment horizontal="justify"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25" fillId="14" borderId="25" xfId="12" applyFont="1" applyFill="1" applyBorder="1" applyAlignment="1">
      <alignment horizontal="center" vertical="center" wrapText="1"/>
    </xf>
    <xf numFmtId="0" fontId="25" fillId="14" borderId="0" xfId="12" applyFont="1" applyFill="1" applyAlignment="1">
      <alignment horizontal="center" vertical="center" wrapText="1"/>
    </xf>
    <xf numFmtId="0" fontId="25" fillId="14" borderId="24" xfId="12" applyFont="1" applyFill="1" applyBorder="1" applyAlignment="1">
      <alignment horizontal="center" vertical="center" wrapText="1"/>
    </xf>
    <xf numFmtId="0" fontId="8" fillId="6" borderId="49" xfId="12" applyFont="1" applyFill="1" applyBorder="1" applyAlignment="1">
      <alignment horizontal="justify" vertical="center" wrapText="1"/>
    </xf>
    <xf numFmtId="0" fontId="42" fillId="0" borderId="5" xfId="12" applyFont="1" applyBorder="1" applyAlignment="1">
      <alignment horizontal="center" vertical="center"/>
    </xf>
    <xf numFmtId="0" fontId="25" fillId="0" borderId="6" xfId="12" applyFont="1" applyBorder="1" applyAlignment="1">
      <alignment horizontal="center" vertical="center"/>
    </xf>
    <xf numFmtId="0" fontId="25" fillId="0" borderId="7" xfId="12" applyFont="1" applyBorder="1" applyAlignment="1">
      <alignment horizontal="center" vertical="center"/>
    </xf>
    <xf numFmtId="17" fontId="25" fillId="0" borderId="9" xfId="12" applyNumberFormat="1" applyFont="1" applyBorder="1" applyAlignment="1">
      <alignment horizontal="center" vertical="center"/>
    </xf>
    <xf numFmtId="17" fontId="25" fillId="0" borderId="10" xfId="12" applyNumberFormat="1" applyFont="1" applyBorder="1" applyAlignment="1">
      <alignment horizontal="center" vertical="center"/>
    </xf>
    <xf numFmtId="0" fontId="42" fillId="0" borderId="61" xfId="12" applyFont="1" applyBorder="1" applyAlignment="1">
      <alignment horizontal="center" vertical="center"/>
    </xf>
    <xf numFmtId="0" fontId="7" fillId="6" borderId="49" xfId="12" applyFont="1" applyFill="1" applyBorder="1" applyAlignment="1">
      <alignment horizontal="justify" vertical="top" wrapText="1"/>
    </xf>
    <xf numFmtId="0" fontId="7" fillId="6" borderId="43" xfId="12" applyFont="1" applyFill="1" applyBorder="1" applyAlignment="1">
      <alignment horizontal="justify" vertical="top" wrapText="1"/>
    </xf>
    <xf numFmtId="0" fontId="7" fillId="6" borderId="50" xfId="12" applyFont="1" applyFill="1" applyBorder="1" applyAlignment="1">
      <alignment horizontal="justify" vertical="top" wrapText="1"/>
    </xf>
    <xf numFmtId="0" fontId="7" fillId="18" borderId="1" xfId="2" applyFont="1" applyFill="1" applyBorder="1" applyAlignment="1">
      <alignment horizontal="center" vertical="center"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69" fontId="5" fillId="0" borderId="0" xfId="0" applyNumberFormat="1" applyFont="1" applyAlignment="1">
      <alignment horizontal="right" wrapText="1"/>
    </xf>
    <xf numFmtId="170" fontId="19"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21" fillId="0" borderId="0" xfId="0" applyFont="1" applyAlignment="1">
      <alignment wrapText="1"/>
    </xf>
    <xf numFmtId="169" fontId="3" fillId="0" borderId="1" xfId="0" applyNumberFormat="1" applyFont="1" applyBorder="1" applyAlignment="1">
      <alignment horizontal="righ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1" fontId="8" fillId="0" borderId="1" xfId="2" applyNumberFormat="1" applyFont="1" applyBorder="1" applyAlignment="1">
      <alignment horizontal="center" vertical="center" wrapText="1"/>
    </xf>
    <xf numFmtId="0" fontId="8" fillId="0" borderId="0" xfId="2" applyFont="1" applyAlignment="1">
      <alignment horizontal="left" vertical="center"/>
    </xf>
    <xf numFmtId="169" fontId="3" fillId="0" borderId="1" xfId="0" applyNumberFormat="1" applyFont="1" applyBorder="1" applyAlignment="1">
      <alignment wrapText="1"/>
    </xf>
    <xf numFmtId="0" fontId="18" fillId="0" borderId="1" xfId="2" applyFont="1" applyBorder="1" applyAlignment="1">
      <alignment horizontal="center" wrapText="1"/>
    </xf>
    <xf numFmtId="0" fontId="12" fillId="0" borderId="1" xfId="0" applyFont="1" applyBorder="1" applyAlignment="1">
      <alignment horizontal="center" wrapText="1"/>
    </xf>
    <xf numFmtId="38" fontId="18" fillId="0" borderId="1" xfId="2" applyNumberFormat="1" applyFont="1" applyBorder="1" applyAlignment="1">
      <alignment horizontal="center" wrapText="1"/>
    </xf>
    <xf numFmtId="176" fontId="21" fillId="0" borderId="1" xfId="0" applyNumberFormat="1" applyFont="1" applyBorder="1" applyAlignment="1">
      <alignment wrapText="1"/>
    </xf>
    <xf numFmtId="0" fontId="12" fillId="0" borderId="1" xfId="0" applyFont="1" applyBorder="1" applyAlignment="1">
      <alignment wrapText="1"/>
    </xf>
    <xf numFmtId="15" fontId="18" fillId="0" borderId="1" xfId="2" applyNumberFormat="1" applyFont="1" applyBorder="1" applyAlignment="1">
      <alignment wrapText="1"/>
    </xf>
    <xf numFmtId="176" fontId="18" fillId="0" borderId="3" xfId="5" applyNumberFormat="1" applyFont="1" applyBorder="1" applyAlignment="1">
      <alignment wrapText="1"/>
    </xf>
    <xf numFmtId="171" fontId="49" fillId="16" borderId="1" xfId="0" applyNumberFormat="1" applyFont="1" applyFill="1" applyBorder="1" applyAlignment="1">
      <alignment horizontal="right" wrapText="1"/>
    </xf>
    <xf numFmtId="49" fontId="18" fillId="0" borderId="1" xfId="5" applyNumberFormat="1" applyFont="1" applyBorder="1" applyAlignment="1">
      <alignment horizontal="right"/>
    </xf>
    <xf numFmtId="176" fontId="18" fillId="0" borderId="2" xfId="5" applyNumberFormat="1" applyFont="1" applyBorder="1" applyAlignment="1">
      <alignment wrapText="1"/>
    </xf>
    <xf numFmtId="176" fontId="18" fillId="0" borderId="4" xfId="5" applyNumberFormat="1" applyFont="1" applyBorder="1" applyAlignment="1">
      <alignment wrapText="1"/>
    </xf>
    <xf numFmtId="0" fontId="7" fillId="0" borderId="71" xfId="0" applyFont="1" applyBorder="1" applyAlignment="1">
      <alignment horizontal="left" vertical="center" wrapText="1"/>
    </xf>
    <xf numFmtId="0" fontId="7" fillId="0" borderId="72" xfId="0" applyFont="1" applyBorder="1" applyAlignment="1">
      <alignment horizontal="left" vertical="center" wrapText="1"/>
    </xf>
    <xf numFmtId="0" fontId="7" fillId="0" borderId="73" xfId="0" applyFont="1" applyBorder="1" applyAlignment="1">
      <alignment horizontal="left" vertical="center" wrapText="1"/>
    </xf>
  </cellXfs>
  <cellStyles count="17">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7" xfId="13" xr:uid="{00000000-0005-0000-0000-00000D000000}"/>
    <cellStyle name="Normal 3 9" xfId="7" xr:uid="{00000000-0005-0000-0000-00000E000000}"/>
    <cellStyle name="Porcentaje" xfId="1" builtinId="5"/>
    <cellStyle name="Porcentaje 3" xfId="16" xr:uid="{00000000-0005-0000-0000-000010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(Formato!$F$222:$G$222,Formato!$H$222:$I$222)</c:f>
              <c:strCache>
                <c:ptCount val="3"/>
                <c:pt idx="0">
                  <c:v>Programado</c:v>
                </c:pt>
                <c:pt idx="2">
                  <c:v>Ejecutado</c:v>
                </c:pt>
              </c:strCache>
            </c:strRef>
          </c:cat>
          <c:val>
            <c:numRef>
              <c:f>(Formato!$F$223:$G$223,Formato!$H$223:$I$223)</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762909696"/>
        <c:axId val="-762910784"/>
      </c:barChart>
      <c:catAx>
        <c:axId val="-7629096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762910784"/>
        <c:crosses val="autoZero"/>
        <c:auto val="0"/>
        <c:lblAlgn val="ctr"/>
        <c:lblOffset val="100"/>
        <c:tickMarkSkip val="1"/>
        <c:noMultiLvlLbl val="0"/>
      </c:catAx>
      <c:valAx>
        <c:axId val="-76291078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7629096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(Formato!$E$167:$F$167,Formato!$G$167:$H$167)</c:f>
              <c:strCache>
                <c:ptCount val="3"/>
                <c:pt idx="0">
                  <c:v>Programado</c:v>
                </c:pt>
                <c:pt idx="2">
                  <c:v>Ejecutado</c:v>
                </c:pt>
              </c:strCache>
            </c:strRef>
          </c:cat>
          <c:val>
            <c:numRef>
              <c:f>(Formato!$E$168:$F$168,Formato!$G$168:$H$168)</c:f>
              <c:numCache>
                <c:formatCode>0.00%</c:formatCode>
                <c:ptCount val="4"/>
                <c:pt idx="0">
                  <c:v>0.52910000000000001</c:v>
                </c:pt>
                <c:pt idx="2">
                  <c:v>0.63729999999999998</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762906432"/>
        <c:axId val="-762908064"/>
      </c:barChart>
      <c:catAx>
        <c:axId val="-7629064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762908064"/>
        <c:crosses val="autoZero"/>
        <c:auto val="0"/>
        <c:lblAlgn val="ctr"/>
        <c:lblOffset val="100"/>
        <c:tickMarkSkip val="1"/>
        <c:noMultiLvlLbl val="0"/>
      </c:catAx>
      <c:valAx>
        <c:axId val="-7629080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7629064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(Formato!$F$195:$G$195,Formato!$H$195:$I$195)</c:f>
              <c:strCache>
                <c:ptCount val="3"/>
                <c:pt idx="0">
                  <c:v>Programado</c:v>
                </c:pt>
                <c:pt idx="2">
                  <c:v>Ejecutado</c:v>
                </c:pt>
              </c:strCache>
            </c:strRef>
          </c:cat>
          <c:val>
            <c:numRef>
              <c:f>(Formato!$F$196:$G$196,Formato!$H$196:$I$196)</c:f>
              <c:numCache>
                <c:formatCode>0.00%</c:formatCode>
                <c:ptCount val="4"/>
                <c:pt idx="0">
                  <c:v>0.47240000000000004</c:v>
                </c:pt>
                <c:pt idx="2">
                  <c:v>0.53869999999999996</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762909152"/>
        <c:axId val="-762906976"/>
      </c:barChart>
      <c:catAx>
        <c:axId val="-7629091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762906976"/>
        <c:crosses val="autoZero"/>
        <c:auto val="0"/>
        <c:lblAlgn val="ctr"/>
        <c:lblOffset val="100"/>
        <c:tickMarkSkip val="1"/>
        <c:noMultiLvlLbl val="0"/>
      </c:catAx>
      <c:valAx>
        <c:axId val="-7629069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7629091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(Formato!$E$237:$F$237,Formato!$G$237:$H$237)</c:f>
              <c:strCache>
                <c:ptCount val="3"/>
                <c:pt idx="0">
                  <c:v>Programado</c:v>
                </c:pt>
                <c:pt idx="2">
                  <c:v>Ejecutado</c:v>
                </c:pt>
              </c:strCache>
            </c:strRef>
          </c:cat>
          <c:val>
            <c:numRef>
              <c:f>(Formato!$E$238:$F$238,Formato!$G$238:$H$238)</c:f>
              <c:numCache>
                <c:formatCode>0.00%</c:formatCode>
                <c:ptCount val="4"/>
                <c:pt idx="0">
                  <c:v>0.63070000000000004</c:v>
                </c:pt>
                <c:pt idx="2">
                  <c:v>0.67610000000000003</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878718048"/>
        <c:axId val="-878716416"/>
      </c:barChart>
      <c:catAx>
        <c:axId val="-8787180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878716416"/>
        <c:crosses val="autoZero"/>
        <c:auto val="0"/>
        <c:lblAlgn val="ctr"/>
        <c:lblOffset val="100"/>
        <c:tickMarkSkip val="1"/>
        <c:noMultiLvlLbl val="0"/>
      </c:catAx>
      <c:valAx>
        <c:axId val="-87871641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8787180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(Formato!$F$255:$G$255,Formato!$H$255:$I$255)</c:f>
              <c:strCache>
                <c:ptCount val="3"/>
                <c:pt idx="0">
                  <c:v>Programado</c:v>
                </c:pt>
                <c:pt idx="2">
                  <c:v>Ejecutado</c:v>
                </c:pt>
              </c:strCache>
            </c:strRef>
          </c:cat>
          <c:val>
            <c:numRef>
              <c:f>(Formato!$F$256:$G$256,Formato!$H$273:$I$273)</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878721856"/>
        <c:axId val="-878720768"/>
      </c:barChart>
      <c:catAx>
        <c:axId val="-87872185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878720768"/>
        <c:crosses val="autoZero"/>
        <c:auto val="0"/>
        <c:lblAlgn val="ctr"/>
        <c:lblOffset val="100"/>
        <c:tickMarkSkip val="1"/>
        <c:noMultiLvlLbl val="0"/>
      </c:catAx>
      <c:valAx>
        <c:axId val="-8787207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87872185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Formato!$B$155:$D$160</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Formato!$H$155:$H$160</c:f>
              <c:numCache>
                <c:formatCode>0.00%</c:formatCode>
                <c:ptCount val="6"/>
                <c:pt idx="0">
                  <c:v>0.63729999999999998</c:v>
                </c:pt>
                <c:pt idx="1">
                  <c:v>0.53869999999999996</c:v>
                </c:pt>
                <c:pt idx="2" formatCode="0%">
                  <c:v>1</c:v>
                </c:pt>
                <c:pt idx="3">
                  <c:v>0.67610000000000003</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878716960"/>
        <c:axId val="-878720224"/>
      </c:barChart>
      <c:catAx>
        <c:axId val="-87871696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878720224"/>
        <c:crosses val="autoZero"/>
        <c:auto val="1"/>
        <c:lblAlgn val="ctr"/>
        <c:lblOffset val="100"/>
        <c:noMultiLvlLbl val="0"/>
      </c:catAx>
      <c:valAx>
        <c:axId val="-87872022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8787169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4.jpeg"/><Relationship Id="rId2" Type="http://schemas.openxmlformats.org/officeDocument/2006/relationships/image" Target="../media/image3.png"/><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jpeg"/><Relationship Id="rId7" Type="http://schemas.openxmlformats.org/officeDocument/2006/relationships/image" Target="../media/image10.jpg"/><Relationship Id="rId2" Type="http://schemas.openxmlformats.org/officeDocument/2006/relationships/image" Target="../media/image3.png"/><Relationship Id="rId1" Type="http://schemas.openxmlformats.org/officeDocument/2006/relationships/image" Target="../media/image5.jpeg"/><Relationship Id="rId6" Type="http://schemas.openxmlformats.org/officeDocument/2006/relationships/image" Target="../media/image9.jpg"/><Relationship Id="rId5" Type="http://schemas.openxmlformats.org/officeDocument/2006/relationships/image" Target="../media/image8.jpg"/><Relationship Id="rId4" Type="http://schemas.openxmlformats.org/officeDocument/2006/relationships/image" Target="../media/image7.jpg"/></Relationships>
</file>

<file path=xl/drawings/_rels/drawing4.xml.rels><?xml version="1.0" encoding="UTF-8" standalone="yes"?>
<Relationships xmlns="http://schemas.openxmlformats.org/package/2006/relationships"><Relationship Id="rId8" Type="http://schemas.openxmlformats.org/officeDocument/2006/relationships/image" Target="../media/image18.jpeg"/><Relationship Id="rId3" Type="http://schemas.openxmlformats.org/officeDocument/2006/relationships/image" Target="../media/image13.jpeg"/><Relationship Id="rId7" Type="http://schemas.openxmlformats.org/officeDocument/2006/relationships/image" Target="../media/image17.jpeg"/><Relationship Id="rId2" Type="http://schemas.openxmlformats.org/officeDocument/2006/relationships/image" Target="../media/image12.png"/><Relationship Id="rId1" Type="http://schemas.openxmlformats.org/officeDocument/2006/relationships/image" Target="../media/image5.jpeg"/><Relationship Id="rId6" Type="http://schemas.openxmlformats.org/officeDocument/2006/relationships/image" Target="../media/image16.jpeg"/><Relationship Id="rId5" Type="http://schemas.openxmlformats.org/officeDocument/2006/relationships/image" Target="../media/image15.jpeg"/><Relationship Id="rId4" Type="http://schemas.openxmlformats.org/officeDocument/2006/relationships/image" Target="../media/image14.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4.jpeg"/><Relationship Id="rId13" Type="http://schemas.openxmlformats.org/officeDocument/2006/relationships/image" Target="../media/image29.jpeg"/><Relationship Id="rId3" Type="http://schemas.openxmlformats.org/officeDocument/2006/relationships/image" Target="../media/image19.jpeg"/><Relationship Id="rId7" Type="http://schemas.openxmlformats.org/officeDocument/2006/relationships/image" Target="../media/image23.jpeg"/><Relationship Id="rId12" Type="http://schemas.openxmlformats.org/officeDocument/2006/relationships/image" Target="../media/image28.jpeg"/><Relationship Id="rId2" Type="http://schemas.openxmlformats.org/officeDocument/2006/relationships/image" Target="../media/image3.png"/><Relationship Id="rId1" Type="http://schemas.openxmlformats.org/officeDocument/2006/relationships/image" Target="../media/image5.jpeg"/><Relationship Id="rId6" Type="http://schemas.openxmlformats.org/officeDocument/2006/relationships/image" Target="../media/image22.jpeg"/><Relationship Id="rId11" Type="http://schemas.openxmlformats.org/officeDocument/2006/relationships/image" Target="../media/image27.jpeg"/><Relationship Id="rId5" Type="http://schemas.openxmlformats.org/officeDocument/2006/relationships/image" Target="../media/image21.jpeg"/><Relationship Id="rId10" Type="http://schemas.openxmlformats.org/officeDocument/2006/relationships/image" Target="../media/image26.jpeg"/><Relationship Id="rId4" Type="http://schemas.openxmlformats.org/officeDocument/2006/relationships/image" Target="../media/image20.jpeg"/><Relationship Id="rId9" Type="http://schemas.openxmlformats.org/officeDocument/2006/relationships/image" Target="../media/image25.jpeg"/><Relationship Id="rId14" Type="http://schemas.openxmlformats.org/officeDocument/2006/relationships/image" Target="../media/image30.png"/></Relationships>
</file>

<file path=xl/drawings/_rels/drawing6.xml.rels><?xml version="1.0" encoding="UTF-8" standalone="yes"?>
<Relationships xmlns="http://schemas.openxmlformats.org/package/2006/relationships"><Relationship Id="rId8" Type="http://schemas.openxmlformats.org/officeDocument/2006/relationships/image" Target="../media/image36.jpeg"/><Relationship Id="rId13" Type="http://schemas.openxmlformats.org/officeDocument/2006/relationships/image" Target="../media/image41.jpeg"/><Relationship Id="rId18" Type="http://schemas.openxmlformats.org/officeDocument/2006/relationships/image" Target="../media/image46.jpeg"/><Relationship Id="rId3" Type="http://schemas.openxmlformats.org/officeDocument/2006/relationships/image" Target="../media/image31.jpeg"/><Relationship Id="rId7" Type="http://schemas.openxmlformats.org/officeDocument/2006/relationships/image" Target="../media/image35.jpeg"/><Relationship Id="rId12" Type="http://schemas.openxmlformats.org/officeDocument/2006/relationships/image" Target="../media/image40.jpeg"/><Relationship Id="rId17" Type="http://schemas.openxmlformats.org/officeDocument/2006/relationships/image" Target="../media/image45.jpeg"/><Relationship Id="rId2" Type="http://schemas.openxmlformats.org/officeDocument/2006/relationships/image" Target="../media/image3.png"/><Relationship Id="rId16" Type="http://schemas.openxmlformats.org/officeDocument/2006/relationships/image" Target="../media/image44.jpeg"/><Relationship Id="rId20" Type="http://schemas.openxmlformats.org/officeDocument/2006/relationships/image" Target="../media/image48.jpeg"/><Relationship Id="rId1" Type="http://schemas.openxmlformats.org/officeDocument/2006/relationships/image" Target="../media/image5.jpeg"/><Relationship Id="rId6" Type="http://schemas.openxmlformats.org/officeDocument/2006/relationships/image" Target="../media/image34.jpeg"/><Relationship Id="rId11" Type="http://schemas.openxmlformats.org/officeDocument/2006/relationships/image" Target="../media/image39.jpeg"/><Relationship Id="rId5" Type="http://schemas.openxmlformats.org/officeDocument/2006/relationships/image" Target="../media/image33.jpeg"/><Relationship Id="rId15" Type="http://schemas.openxmlformats.org/officeDocument/2006/relationships/image" Target="../media/image43.jpeg"/><Relationship Id="rId10" Type="http://schemas.openxmlformats.org/officeDocument/2006/relationships/image" Target="../media/image38.jpeg"/><Relationship Id="rId19" Type="http://schemas.openxmlformats.org/officeDocument/2006/relationships/image" Target="../media/image47.jpeg"/><Relationship Id="rId4" Type="http://schemas.openxmlformats.org/officeDocument/2006/relationships/image" Target="../media/image32.jpeg"/><Relationship Id="rId9" Type="http://schemas.openxmlformats.org/officeDocument/2006/relationships/image" Target="../media/image37.jpeg"/><Relationship Id="rId14" Type="http://schemas.openxmlformats.org/officeDocument/2006/relationships/image" Target="../media/image42.jpeg"/></Relationships>
</file>

<file path=xl/drawings/_rels/drawing7.xml.rels><?xml version="1.0" encoding="UTF-8" standalone="yes"?>
<Relationships xmlns="http://schemas.openxmlformats.org/package/2006/relationships"><Relationship Id="rId8" Type="http://schemas.openxmlformats.org/officeDocument/2006/relationships/image" Target="../media/image54.jpeg"/><Relationship Id="rId13" Type="http://schemas.openxmlformats.org/officeDocument/2006/relationships/image" Target="../media/image59.jpeg"/><Relationship Id="rId18" Type="http://schemas.openxmlformats.org/officeDocument/2006/relationships/image" Target="../media/image64.jpeg"/><Relationship Id="rId26" Type="http://schemas.openxmlformats.org/officeDocument/2006/relationships/image" Target="../media/image72.jpeg"/><Relationship Id="rId39" Type="http://schemas.openxmlformats.org/officeDocument/2006/relationships/image" Target="../media/image85.jpeg"/><Relationship Id="rId3" Type="http://schemas.openxmlformats.org/officeDocument/2006/relationships/image" Target="../media/image49.jpeg"/><Relationship Id="rId21" Type="http://schemas.openxmlformats.org/officeDocument/2006/relationships/image" Target="../media/image67.jpeg"/><Relationship Id="rId34" Type="http://schemas.openxmlformats.org/officeDocument/2006/relationships/image" Target="../media/image80.jpeg"/><Relationship Id="rId7" Type="http://schemas.openxmlformats.org/officeDocument/2006/relationships/image" Target="../media/image53.jpeg"/><Relationship Id="rId12" Type="http://schemas.openxmlformats.org/officeDocument/2006/relationships/image" Target="../media/image58.jpeg"/><Relationship Id="rId17" Type="http://schemas.openxmlformats.org/officeDocument/2006/relationships/image" Target="../media/image63.jpeg"/><Relationship Id="rId25" Type="http://schemas.openxmlformats.org/officeDocument/2006/relationships/image" Target="../media/image71.jpeg"/><Relationship Id="rId33" Type="http://schemas.openxmlformats.org/officeDocument/2006/relationships/image" Target="../media/image79.jpeg"/><Relationship Id="rId38" Type="http://schemas.openxmlformats.org/officeDocument/2006/relationships/image" Target="../media/image84.jpeg"/><Relationship Id="rId2" Type="http://schemas.openxmlformats.org/officeDocument/2006/relationships/image" Target="../media/image3.png"/><Relationship Id="rId16" Type="http://schemas.openxmlformats.org/officeDocument/2006/relationships/image" Target="../media/image62.jpeg"/><Relationship Id="rId20" Type="http://schemas.openxmlformats.org/officeDocument/2006/relationships/image" Target="../media/image66.jpeg"/><Relationship Id="rId29" Type="http://schemas.openxmlformats.org/officeDocument/2006/relationships/image" Target="../media/image75.jpeg"/><Relationship Id="rId1" Type="http://schemas.openxmlformats.org/officeDocument/2006/relationships/image" Target="../media/image5.jpeg"/><Relationship Id="rId6" Type="http://schemas.openxmlformats.org/officeDocument/2006/relationships/image" Target="../media/image52.jpeg"/><Relationship Id="rId11" Type="http://schemas.openxmlformats.org/officeDocument/2006/relationships/image" Target="../media/image57.jpeg"/><Relationship Id="rId24" Type="http://schemas.openxmlformats.org/officeDocument/2006/relationships/image" Target="../media/image70.jpeg"/><Relationship Id="rId32" Type="http://schemas.openxmlformats.org/officeDocument/2006/relationships/image" Target="../media/image78.jpeg"/><Relationship Id="rId37" Type="http://schemas.openxmlformats.org/officeDocument/2006/relationships/image" Target="../media/image83.jpeg"/><Relationship Id="rId40" Type="http://schemas.openxmlformats.org/officeDocument/2006/relationships/image" Target="../media/image86.jpeg"/><Relationship Id="rId5" Type="http://schemas.openxmlformats.org/officeDocument/2006/relationships/image" Target="../media/image51.jpeg"/><Relationship Id="rId15" Type="http://schemas.openxmlformats.org/officeDocument/2006/relationships/image" Target="../media/image61.jpeg"/><Relationship Id="rId23" Type="http://schemas.openxmlformats.org/officeDocument/2006/relationships/image" Target="../media/image69.jpeg"/><Relationship Id="rId28" Type="http://schemas.openxmlformats.org/officeDocument/2006/relationships/image" Target="../media/image74.jpeg"/><Relationship Id="rId36" Type="http://schemas.openxmlformats.org/officeDocument/2006/relationships/image" Target="../media/image82.jpeg"/><Relationship Id="rId10" Type="http://schemas.openxmlformats.org/officeDocument/2006/relationships/image" Target="../media/image56.jpeg"/><Relationship Id="rId19" Type="http://schemas.openxmlformats.org/officeDocument/2006/relationships/image" Target="../media/image65.jpeg"/><Relationship Id="rId31" Type="http://schemas.openxmlformats.org/officeDocument/2006/relationships/image" Target="../media/image77.jpeg"/><Relationship Id="rId4" Type="http://schemas.openxmlformats.org/officeDocument/2006/relationships/image" Target="../media/image50.jpeg"/><Relationship Id="rId9" Type="http://schemas.openxmlformats.org/officeDocument/2006/relationships/image" Target="../media/image55.jpeg"/><Relationship Id="rId14" Type="http://schemas.openxmlformats.org/officeDocument/2006/relationships/image" Target="../media/image60.jpeg"/><Relationship Id="rId22" Type="http://schemas.openxmlformats.org/officeDocument/2006/relationships/image" Target="../media/image68.jpeg"/><Relationship Id="rId27" Type="http://schemas.openxmlformats.org/officeDocument/2006/relationships/image" Target="../media/image73.jpeg"/><Relationship Id="rId30" Type="http://schemas.openxmlformats.org/officeDocument/2006/relationships/image" Target="../media/image76.jpeg"/><Relationship Id="rId35" Type="http://schemas.openxmlformats.org/officeDocument/2006/relationships/image" Target="../media/image81.jpeg"/></Relationships>
</file>

<file path=xl/drawings/_rels/drawing8.xml.rels><?xml version="1.0" encoding="UTF-8" standalone="yes"?>
<Relationships xmlns="http://schemas.openxmlformats.org/package/2006/relationships"><Relationship Id="rId8" Type="http://schemas.openxmlformats.org/officeDocument/2006/relationships/image" Target="../media/image92.jpeg"/><Relationship Id="rId3" Type="http://schemas.openxmlformats.org/officeDocument/2006/relationships/image" Target="../media/image87.jpeg"/><Relationship Id="rId7" Type="http://schemas.openxmlformats.org/officeDocument/2006/relationships/image" Target="../media/image91.jpeg"/><Relationship Id="rId2" Type="http://schemas.openxmlformats.org/officeDocument/2006/relationships/image" Target="../media/image12.png"/><Relationship Id="rId1" Type="http://schemas.openxmlformats.org/officeDocument/2006/relationships/image" Target="../media/image5.jpeg"/><Relationship Id="rId6" Type="http://schemas.openxmlformats.org/officeDocument/2006/relationships/image" Target="../media/image90.jpeg"/><Relationship Id="rId5" Type="http://schemas.openxmlformats.org/officeDocument/2006/relationships/image" Target="../media/image89.jpeg"/><Relationship Id="rId4" Type="http://schemas.openxmlformats.org/officeDocument/2006/relationships/image" Target="../media/image88.jpeg"/></Relationships>
</file>

<file path=xl/drawings/_rels/drawing9.xml.rels><?xml version="1.0" encoding="UTF-8" standalone="yes"?>
<Relationships xmlns="http://schemas.openxmlformats.org/package/2006/relationships"><Relationship Id="rId8" Type="http://schemas.openxmlformats.org/officeDocument/2006/relationships/image" Target="../media/image99.png"/><Relationship Id="rId13" Type="http://schemas.openxmlformats.org/officeDocument/2006/relationships/image" Target="../media/image104.png"/><Relationship Id="rId18" Type="http://schemas.openxmlformats.org/officeDocument/2006/relationships/image" Target="../media/image109.jpeg"/><Relationship Id="rId3" Type="http://schemas.openxmlformats.org/officeDocument/2006/relationships/image" Target="../media/image94.png"/><Relationship Id="rId21" Type="http://schemas.openxmlformats.org/officeDocument/2006/relationships/image" Target="../media/image112.png"/><Relationship Id="rId7" Type="http://schemas.openxmlformats.org/officeDocument/2006/relationships/image" Target="../media/image98.png"/><Relationship Id="rId12" Type="http://schemas.openxmlformats.org/officeDocument/2006/relationships/image" Target="../media/image103.png"/><Relationship Id="rId17" Type="http://schemas.openxmlformats.org/officeDocument/2006/relationships/image" Target="../media/image108.jpeg"/><Relationship Id="rId2" Type="http://schemas.openxmlformats.org/officeDocument/2006/relationships/image" Target="../media/image93.png"/><Relationship Id="rId16" Type="http://schemas.openxmlformats.org/officeDocument/2006/relationships/image" Target="../media/image107.png"/><Relationship Id="rId20" Type="http://schemas.openxmlformats.org/officeDocument/2006/relationships/image" Target="../media/image111.png"/><Relationship Id="rId1" Type="http://schemas.openxmlformats.org/officeDocument/2006/relationships/image" Target="../media/image5.jpeg"/><Relationship Id="rId6" Type="http://schemas.openxmlformats.org/officeDocument/2006/relationships/image" Target="../media/image97.png"/><Relationship Id="rId11" Type="http://schemas.openxmlformats.org/officeDocument/2006/relationships/image" Target="../media/image102.png"/><Relationship Id="rId5" Type="http://schemas.openxmlformats.org/officeDocument/2006/relationships/image" Target="../media/image96.png"/><Relationship Id="rId15" Type="http://schemas.openxmlformats.org/officeDocument/2006/relationships/image" Target="../media/image106.png"/><Relationship Id="rId10" Type="http://schemas.openxmlformats.org/officeDocument/2006/relationships/image" Target="../media/image101.png"/><Relationship Id="rId19" Type="http://schemas.openxmlformats.org/officeDocument/2006/relationships/image" Target="../media/image110.png"/><Relationship Id="rId4" Type="http://schemas.openxmlformats.org/officeDocument/2006/relationships/image" Target="../media/image95.png"/><Relationship Id="rId9" Type="http://schemas.openxmlformats.org/officeDocument/2006/relationships/image" Target="../media/image100.png"/><Relationship Id="rId14" Type="http://schemas.openxmlformats.org/officeDocument/2006/relationships/image" Target="../media/image105.png"/><Relationship Id="rId22" Type="http://schemas.openxmlformats.org/officeDocument/2006/relationships/image" Target="../media/image113.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19.png"/><Relationship Id="rId13" Type="http://schemas.openxmlformats.org/officeDocument/2006/relationships/image" Target="../media/image124.png"/><Relationship Id="rId3" Type="http://schemas.openxmlformats.org/officeDocument/2006/relationships/image" Target="../media/image114.png"/><Relationship Id="rId7" Type="http://schemas.openxmlformats.org/officeDocument/2006/relationships/image" Target="../media/image118.png"/><Relationship Id="rId12" Type="http://schemas.openxmlformats.org/officeDocument/2006/relationships/image" Target="../media/image123.png"/><Relationship Id="rId2" Type="http://schemas.openxmlformats.org/officeDocument/2006/relationships/image" Target="../media/image93.png"/><Relationship Id="rId16" Type="http://schemas.openxmlformats.org/officeDocument/2006/relationships/image" Target="../media/image127.png"/><Relationship Id="rId1" Type="http://schemas.openxmlformats.org/officeDocument/2006/relationships/image" Target="../media/image5.jpeg"/><Relationship Id="rId6" Type="http://schemas.openxmlformats.org/officeDocument/2006/relationships/image" Target="../media/image117.png"/><Relationship Id="rId11" Type="http://schemas.openxmlformats.org/officeDocument/2006/relationships/image" Target="../media/image122.png"/><Relationship Id="rId5" Type="http://schemas.openxmlformats.org/officeDocument/2006/relationships/image" Target="../media/image116.png"/><Relationship Id="rId15" Type="http://schemas.openxmlformats.org/officeDocument/2006/relationships/image" Target="../media/image126.png"/><Relationship Id="rId10" Type="http://schemas.openxmlformats.org/officeDocument/2006/relationships/image" Target="../media/image121.png"/><Relationship Id="rId4" Type="http://schemas.openxmlformats.org/officeDocument/2006/relationships/image" Target="../media/image115.png"/><Relationship Id="rId9" Type="http://schemas.openxmlformats.org/officeDocument/2006/relationships/image" Target="../media/image120.png"/><Relationship Id="rId14" Type="http://schemas.openxmlformats.org/officeDocument/2006/relationships/image" Target="../media/image125.png"/></Relationships>
</file>

<file path=xl/drawings/drawing1.xml><?xml version="1.0" encoding="utf-8"?>
<xdr:wsDr xmlns:xdr="http://schemas.openxmlformats.org/drawingml/2006/spreadsheetDrawing" xmlns:a="http://schemas.openxmlformats.org/drawingml/2006/main">
  <xdr:twoCellAnchor>
    <xdr:from>
      <xdr:col>12</xdr:col>
      <xdr:colOff>11905</xdr:colOff>
      <xdr:row>220</xdr:row>
      <xdr:rowOff>0</xdr:rowOff>
    </xdr:from>
    <xdr:to>
      <xdr:col>19</xdr:col>
      <xdr:colOff>1142999</xdr:colOff>
      <xdr:row>228</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165</xdr:row>
      <xdr:rowOff>44223</xdr:rowOff>
    </xdr:from>
    <xdr:to>
      <xdr:col>19</xdr:col>
      <xdr:colOff>1143000</xdr:colOff>
      <xdr:row>172</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194</xdr:row>
      <xdr:rowOff>83127</xdr:rowOff>
    </xdr:from>
    <xdr:to>
      <xdr:col>19</xdr:col>
      <xdr:colOff>1166812</xdr:colOff>
      <xdr:row>200</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235</xdr:row>
      <xdr:rowOff>23813</xdr:rowOff>
    </xdr:from>
    <xdr:to>
      <xdr:col>19</xdr:col>
      <xdr:colOff>1095376</xdr:colOff>
      <xdr:row>242</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254</xdr:row>
      <xdr:rowOff>0</xdr:rowOff>
    </xdr:from>
    <xdr:to>
      <xdr:col>19</xdr:col>
      <xdr:colOff>1131094</xdr:colOff>
      <xdr:row>261</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150</xdr:row>
      <xdr:rowOff>269875</xdr:rowOff>
    </xdr:from>
    <xdr:to>
      <xdr:col>19</xdr:col>
      <xdr:colOff>1188736</xdr:colOff>
      <xdr:row>162</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41C15C44-AEC4-46B2-9B7D-5945AF1323F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9EA156DC-8ABD-48E6-ADAB-E22DF3AAB5C0}"/>
            </a:ext>
          </a:extLst>
        </xdr:cNvPr>
        <xdr:cNvPicPr>
          <a:picLocks noChangeAspect="1"/>
        </xdr:cNvPicPr>
      </xdr:nvPicPr>
      <xdr:blipFill>
        <a:blip xmlns:r="http://schemas.openxmlformats.org/officeDocument/2006/relationships" r:embed="rId2"/>
        <a:stretch>
          <a:fillRect/>
        </a:stretch>
      </xdr:blipFill>
      <xdr:spPr>
        <a:xfrm>
          <a:off x="455295" y="259080"/>
          <a:ext cx="619125" cy="466725"/>
        </a:xfrm>
        <a:prstGeom prst="rect">
          <a:avLst/>
        </a:prstGeom>
      </xdr:spPr>
    </xdr:pic>
    <xdr:clientData/>
  </xdr:oneCellAnchor>
  <xdr:twoCellAnchor editAs="oneCell">
    <xdr:from>
      <xdr:col>10</xdr:col>
      <xdr:colOff>199036</xdr:colOff>
      <xdr:row>2</xdr:row>
      <xdr:rowOff>59995</xdr:rowOff>
    </xdr:from>
    <xdr:to>
      <xdr:col>10</xdr:col>
      <xdr:colOff>1063461</xdr:colOff>
      <xdr:row>3</xdr:row>
      <xdr:rowOff>269845</xdr:rowOff>
    </xdr:to>
    <xdr:pic>
      <xdr:nvPicPr>
        <xdr:cNvPr id="4" name="Imagen 3">
          <a:extLst>
            <a:ext uri="{FF2B5EF4-FFF2-40B4-BE49-F238E27FC236}">
              <a16:creationId xmlns:a16="http://schemas.microsoft.com/office/drawing/2014/main" id="{696B4FF1-8207-45BE-BE2C-B790F300035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243976" y="418135"/>
          <a:ext cx="864425" cy="644190"/>
        </a:xfrm>
        <a:prstGeom prst="rect">
          <a:avLst/>
        </a:prstGeom>
      </xdr:spPr>
    </xdr:pic>
    <xdr:clientData/>
  </xdr:twoCellAnchor>
  <xdr:twoCellAnchor editAs="oneCell">
    <xdr:from>
      <xdr:col>18</xdr:col>
      <xdr:colOff>132485</xdr:colOff>
      <xdr:row>2</xdr:row>
      <xdr:rowOff>81396</xdr:rowOff>
    </xdr:from>
    <xdr:to>
      <xdr:col>18</xdr:col>
      <xdr:colOff>975130</xdr:colOff>
      <xdr:row>3</xdr:row>
      <xdr:rowOff>329046</xdr:rowOff>
    </xdr:to>
    <xdr:pic>
      <xdr:nvPicPr>
        <xdr:cNvPr id="5" name="3 Imagen">
          <a:extLst>
            <a:ext uri="{FF2B5EF4-FFF2-40B4-BE49-F238E27FC236}">
              <a16:creationId xmlns:a16="http://schemas.microsoft.com/office/drawing/2014/main" id="{3F6F6C91-2350-44F9-A20E-65489F3B76FF}"/>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111625" y="439536"/>
          <a:ext cx="842645" cy="681990"/>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853707B0-14C6-42DF-843E-6BEAAC0AA36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FA2257E6-2A4C-489E-8984-B651AB95AD8F}"/>
            </a:ext>
          </a:extLst>
        </xdr:cNvPr>
        <xdr:cNvPicPr>
          <a:picLocks noChangeAspect="1"/>
        </xdr:cNvPicPr>
      </xdr:nvPicPr>
      <xdr:blipFill>
        <a:blip xmlns:r="http://schemas.openxmlformats.org/officeDocument/2006/relationships" r:embed="rId2"/>
        <a:stretch>
          <a:fillRect/>
        </a:stretch>
      </xdr:blipFill>
      <xdr:spPr>
        <a:xfrm>
          <a:off x="944879" y="57151"/>
          <a:ext cx="714375" cy="247649"/>
        </a:xfrm>
        <a:prstGeom prst="rect">
          <a:avLst/>
        </a:prstGeom>
      </xdr:spPr>
    </xdr:pic>
    <xdr:clientData/>
  </xdr:oneCellAnchor>
  <xdr:twoCellAnchor editAs="oneCell">
    <xdr:from>
      <xdr:col>1</xdr:col>
      <xdr:colOff>609623</xdr:colOff>
      <xdr:row>5</xdr:row>
      <xdr:rowOff>133350</xdr:rowOff>
    </xdr:from>
    <xdr:to>
      <xdr:col>6</xdr:col>
      <xdr:colOff>212263</xdr:colOff>
      <xdr:row>18</xdr:row>
      <xdr:rowOff>98550</xdr:rowOff>
    </xdr:to>
    <xdr:pic>
      <xdr:nvPicPr>
        <xdr:cNvPr id="4" name="Imagen 3">
          <a:extLst>
            <a:ext uri="{FF2B5EF4-FFF2-40B4-BE49-F238E27FC236}">
              <a16:creationId xmlns:a16="http://schemas.microsoft.com/office/drawing/2014/main" id="{FEFCD41F-393D-41F9-9808-430A6F3E6738}"/>
            </a:ext>
          </a:extLst>
        </xdr:cNvPr>
        <xdr:cNvPicPr>
          <a:picLocks noChangeAspect="1"/>
        </xdr:cNvPicPr>
      </xdr:nvPicPr>
      <xdr:blipFill>
        <a:blip xmlns:r="http://schemas.openxmlformats.org/officeDocument/2006/relationships" r:embed="rId3"/>
        <a:stretch>
          <a:fillRect/>
        </a:stretch>
      </xdr:blipFill>
      <xdr:spPr>
        <a:xfrm>
          <a:off x="1402103" y="1360170"/>
          <a:ext cx="3565040" cy="2540760"/>
        </a:xfrm>
        <a:prstGeom prst="rect">
          <a:avLst/>
        </a:prstGeom>
      </xdr:spPr>
    </xdr:pic>
    <xdr:clientData/>
  </xdr:twoCellAnchor>
  <xdr:twoCellAnchor editAs="oneCell">
    <xdr:from>
      <xdr:col>1</xdr:col>
      <xdr:colOff>611943</xdr:colOff>
      <xdr:row>37</xdr:row>
      <xdr:rowOff>133350</xdr:rowOff>
    </xdr:from>
    <xdr:to>
      <xdr:col>6</xdr:col>
      <xdr:colOff>209943</xdr:colOff>
      <xdr:row>49</xdr:row>
      <xdr:rowOff>136650</xdr:rowOff>
    </xdr:to>
    <xdr:pic>
      <xdr:nvPicPr>
        <xdr:cNvPr id="5" name="Imagen 4">
          <a:extLst>
            <a:ext uri="{FF2B5EF4-FFF2-40B4-BE49-F238E27FC236}">
              <a16:creationId xmlns:a16="http://schemas.microsoft.com/office/drawing/2014/main" id="{9295B67E-5465-42AD-965D-8B1D0389A61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04423" y="7875270"/>
          <a:ext cx="3560400" cy="2548380"/>
        </a:xfrm>
        <a:prstGeom prst="rect">
          <a:avLst/>
        </a:prstGeom>
      </xdr:spPr>
    </xdr:pic>
    <xdr:clientData/>
  </xdr:twoCellAnchor>
  <xdr:twoCellAnchor editAs="oneCell">
    <xdr:from>
      <xdr:col>8</xdr:col>
      <xdr:colOff>754879</xdr:colOff>
      <xdr:row>5</xdr:row>
      <xdr:rowOff>152400</xdr:rowOff>
    </xdr:from>
    <xdr:to>
      <xdr:col>10</xdr:col>
      <xdr:colOff>541429</xdr:colOff>
      <xdr:row>18</xdr:row>
      <xdr:rowOff>45600</xdr:rowOff>
    </xdr:to>
    <xdr:pic>
      <xdr:nvPicPr>
        <xdr:cNvPr id="6" name="Imagen 5">
          <a:extLst>
            <a:ext uri="{FF2B5EF4-FFF2-40B4-BE49-F238E27FC236}">
              <a16:creationId xmlns:a16="http://schemas.microsoft.com/office/drawing/2014/main" id="{79FAADCF-32CC-4841-A283-B1D74076758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683239" y="1379220"/>
          <a:ext cx="1927770" cy="2468760"/>
        </a:xfrm>
        <a:prstGeom prst="rect">
          <a:avLst/>
        </a:prstGeom>
      </xdr:spPr>
    </xdr:pic>
    <xdr:clientData/>
  </xdr:twoCellAnchor>
  <xdr:twoCellAnchor editAs="oneCell">
    <xdr:from>
      <xdr:col>7</xdr:col>
      <xdr:colOff>276225</xdr:colOff>
      <xdr:row>37</xdr:row>
      <xdr:rowOff>126111</xdr:rowOff>
    </xdr:from>
    <xdr:to>
      <xdr:col>11</xdr:col>
      <xdr:colOff>474259</xdr:colOff>
      <xdr:row>49</xdr:row>
      <xdr:rowOff>129380</xdr:rowOff>
    </xdr:to>
    <xdr:pic>
      <xdr:nvPicPr>
        <xdr:cNvPr id="7" name="Imagen 6">
          <a:extLst>
            <a:ext uri="{FF2B5EF4-FFF2-40B4-BE49-F238E27FC236}">
              <a16:creationId xmlns:a16="http://schemas.microsoft.com/office/drawing/2014/main" id="{1F247FBC-2170-4AEB-8E07-ACE534DDE3A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823585" y="7868031"/>
          <a:ext cx="3512734" cy="2548349"/>
        </a:xfrm>
        <a:prstGeom prst="rect">
          <a:avLst/>
        </a:prstGeom>
      </xdr:spPr>
    </xdr:pic>
    <xdr:clientData/>
  </xdr:twoCellAnchor>
  <xdr:twoCellAnchor editAs="oneCell">
    <xdr:from>
      <xdr:col>3</xdr:col>
      <xdr:colOff>69427</xdr:colOff>
      <xdr:row>21</xdr:row>
      <xdr:rowOff>76200</xdr:rowOff>
    </xdr:from>
    <xdr:to>
      <xdr:col>5</xdr:col>
      <xdr:colOff>124926</xdr:colOff>
      <xdr:row>34</xdr:row>
      <xdr:rowOff>407700</xdr:rowOff>
    </xdr:to>
    <xdr:pic>
      <xdr:nvPicPr>
        <xdr:cNvPr id="8" name="Imagen 7">
          <a:extLst>
            <a:ext uri="{FF2B5EF4-FFF2-40B4-BE49-F238E27FC236}">
              <a16:creationId xmlns:a16="http://schemas.microsoft.com/office/drawing/2014/main" id="{D998A80D-4BCE-4EF9-9CE1-DD738CC9353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446867" y="4450080"/>
          <a:ext cx="1640459" cy="2800380"/>
        </a:xfrm>
        <a:prstGeom prst="rect">
          <a:avLst/>
        </a:prstGeom>
      </xdr:spPr>
    </xdr:pic>
    <xdr:clientData/>
  </xdr:twoCellAnchor>
  <xdr:twoCellAnchor editAs="oneCell">
    <xdr:from>
      <xdr:col>7</xdr:col>
      <xdr:colOff>304800</xdr:colOff>
      <xdr:row>22</xdr:row>
      <xdr:rowOff>19050</xdr:rowOff>
    </xdr:from>
    <xdr:to>
      <xdr:col>11</xdr:col>
      <xdr:colOff>502834</xdr:colOff>
      <xdr:row>34</xdr:row>
      <xdr:rowOff>293592</xdr:rowOff>
    </xdr:to>
    <xdr:pic>
      <xdr:nvPicPr>
        <xdr:cNvPr id="9" name="Imagen 8">
          <a:extLst>
            <a:ext uri="{FF2B5EF4-FFF2-40B4-BE49-F238E27FC236}">
              <a16:creationId xmlns:a16="http://schemas.microsoft.com/office/drawing/2014/main" id="{BB587E63-5FFD-4B6F-9293-6B2CF4FCB106}"/>
            </a:ext>
          </a:extLst>
        </xdr:cNvPr>
        <xdr:cNvPicPr>
          <a:picLocks noChangeAspect="1"/>
        </xdr:cNvPicPr>
      </xdr:nvPicPr>
      <xdr:blipFill>
        <a:blip xmlns:r="http://schemas.openxmlformats.org/officeDocument/2006/relationships" r:embed="rId8"/>
        <a:stretch>
          <a:fillRect/>
        </a:stretch>
      </xdr:blipFill>
      <xdr:spPr>
        <a:xfrm>
          <a:off x="5852160" y="4583430"/>
          <a:ext cx="3512734" cy="255292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114300</xdr:colOff>
      <xdr:row>5</xdr:row>
      <xdr:rowOff>66675</xdr:rowOff>
    </xdr:from>
    <xdr:to>
      <xdr:col>6</xdr:col>
      <xdr:colOff>514350</xdr:colOff>
      <xdr:row>18</xdr:row>
      <xdr:rowOff>116205</xdr:rowOff>
    </xdr:to>
    <xdr:pic>
      <xdr:nvPicPr>
        <xdr:cNvPr id="10" name="6 Imagen">
          <a:extLst>
            <a:ext uri="{FF2B5EF4-FFF2-40B4-BE49-F238E27FC236}">
              <a16:creationId xmlns:a16="http://schemas.microsoft.com/office/drawing/2014/main" id="{7009497E-8B22-408E-AA54-03BB2D8630F4}"/>
            </a:ext>
          </a:extLst>
        </xdr:cNvPr>
        <xdr:cNvPicPr>
          <a:picLocks noChangeAspect="1"/>
        </xdr:cNvPicPr>
      </xdr:nvPicPr>
      <xdr:blipFill>
        <a:blip xmlns:r="http://schemas.openxmlformats.org/officeDocument/2006/relationships" r:embed="rId3"/>
        <a:stretch>
          <a:fillRect/>
        </a:stretch>
      </xdr:blipFill>
      <xdr:spPr>
        <a:xfrm>
          <a:off x="361950" y="1495425"/>
          <a:ext cx="3448050" cy="2421255"/>
        </a:xfrm>
        <a:prstGeom prst="rect">
          <a:avLst/>
        </a:prstGeom>
      </xdr:spPr>
    </xdr:pic>
    <xdr:clientData/>
  </xdr:twoCellAnchor>
  <xdr:twoCellAnchor editAs="oneCell">
    <xdr:from>
      <xdr:col>7</xdr:col>
      <xdr:colOff>552450</xdr:colOff>
      <xdr:row>5</xdr:row>
      <xdr:rowOff>85725</xdr:rowOff>
    </xdr:from>
    <xdr:to>
      <xdr:col>11</xdr:col>
      <xdr:colOff>62865</xdr:colOff>
      <xdr:row>18</xdr:row>
      <xdr:rowOff>135255</xdr:rowOff>
    </xdr:to>
    <xdr:pic>
      <xdr:nvPicPr>
        <xdr:cNvPr id="11" name="8 Imagen">
          <a:extLst>
            <a:ext uri="{FF2B5EF4-FFF2-40B4-BE49-F238E27FC236}">
              <a16:creationId xmlns:a16="http://schemas.microsoft.com/office/drawing/2014/main" id="{5F6B98D6-1C46-4842-AD94-4A934DA7515D}"/>
            </a:ext>
          </a:extLst>
        </xdr:cNvPr>
        <xdr:cNvPicPr>
          <a:picLocks noChangeAspect="1"/>
        </xdr:cNvPicPr>
      </xdr:nvPicPr>
      <xdr:blipFill>
        <a:blip xmlns:r="http://schemas.openxmlformats.org/officeDocument/2006/relationships" r:embed="rId4"/>
        <a:stretch>
          <a:fillRect/>
        </a:stretch>
      </xdr:blipFill>
      <xdr:spPr>
        <a:xfrm>
          <a:off x="4505325" y="1514475"/>
          <a:ext cx="3463290" cy="2421255"/>
        </a:xfrm>
        <a:prstGeom prst="rect">
          <a:avLst/>
        </a:prstGeom>
      </xdr:spPr>
    </xdr:pic>
    <xdr:clientData/>
  </xdr:twoCellAnchor>
  <xdr:twoCellAnchor editAs="oneCell">
    <xdr:from>
      <xdr:col>1</xdr:col>
      <xdr:colOff>142875</xdr:colOff>
      <xdr:row>21</xdr:row>
      <xdr:rowOff>95250</xdr:rowOff>
    </xdr:from>
    <xdr:to>
      <xdr:col>6</xdr:col>
      <xdr:colOff>560461</xdr:colOff>
      <xdr:row>34</xdr:row>
      <xdr:rowOff>112772</xdr:rowOff>
    </xdr:to>
    <xdr:pic>
      <xdr:nvPicPr>
        <xdr:cNvPr id="12" name="Imagen 11">
          <a:extLst>
            <a:ext uri="{FF2B5EF4-FFF2-40B4-BE49-F238E27FC236}">
              <a16:creationId xmlns:a16="http://schemas.microsoft.com/office/drawing/2014/main" id="{1A1147E9-9BC0-49E8-8584-92D01724D626}"/>
            </a:ext>
          </a:extLst>
        </xdr:cNvPr>
        <xdr:cNvPicPr>
          <a:picLocks noChangeAspect="1"/>
        </xdr:cNvPicPr>
      </xdr:nvPicPr>
      <xdr:blipFill>
        <a:blip xmlns:r="http://schemas.openxmlformats.org/officeDocument/2006/relationships" r:embed="rId5"/>
        <a:stretch>
          <a:fillRect/>
        </a:stretch>
      </xdr:blipFill>
      <xdr:spPr>
        <a:xfrm>
          <a:off x="390525" y="4495800"/>
          <a:ext cx="3465586" cy="2389247"/>
        </a:xfrm>
        <a:prstGeom prst="rect">
          <a:avLst/>
        </a:prstGeom>
      </xdr:spPr>
    </xdr:pic>
    <xdr:clientData/>
  </xdr:twoCellAnchor>
  <xdr:twoCellAnchor editAs="oneCell">
    <xdr:from>
      <xdr:col>7</xdr:col>
      <xdr:colOff>501361</xdr:colOff>
      <xdr:row>21</xdr:row>
      <xdr:rowOff>57150</xdr:rowOff>
    </xdr:from>
    <xdr:to>
      <xdr:col>11</xdr:col>
      <xdr:colOff>13206</xdr:colOff>
      <xdr:row>34</xdr:row>
      <xdr:rowOff>74672</xdr:rowOff>
    </xdr:to>
    <xdr:pic>
      <xdr:nvPicPr>
        <xdr:cNvPr id="13" name="Imagen 12">
          <a:extLst>
            <a:ext uri="{FF2B5EF4-FFF2-40B4-BE49-F238E27FC236}">
              <a16:creationId xmlns:a16="http://schemas.microsoft.com/office/drawing/2014/main" id="{6FD3AFBD-B6C7-4D9C-AF4B-F7E864444789}"/>
            </a:ext>
          </a:extLst>
        </xdr:cNvPr>
        <xdr:cNvPicPr>
          <a:picLocks noChangeAspect="1"/>
        </xdr:cNvPicPr>
      </xdr:nvPicPr>
      <xdr:blipFill>
        <a:blip xmlns:r="http://schemas.openxmlformats.org/officeDocument/2006/relationships" r:embed="rId6"/>
        <a:stretch>
          <a:fillRect/>
        </a:stretch>
      </xdr:blipFill>
      <xdr:spPr>
        <a:xfrm>
          <a:off x="4454236" y="4457700"/>
          <a:ext cx="3464720" cy="2389247"/>
        </a:xfrm>
        <a:prstGeom prst="rect">
          <a:avLst/>
        </a:prstGeom>
      </xdr:spPr>
    </xdr:pic>
    <xdr:clientData/>
  </xdr:twoCellAnchor>
  <xdr:twoCellAnchor editAs="oneCell">
    <xdr:from>
      <xdr:col>1</xdr:col>
      <xdr:colOff>123825</xdr:colOff>
      <xdr:row>37</xdr:row>
      <xdr:rowOff>78797</xdr:rowOff>
    </xdr:from>
    <xdr:to>
      <xdr:col>6</xdr:col>
      <xdr:colOff>541411</xdr:colOff>
      <xdr:row>50</xdr:row>
      <xdr:rowOff>115370</xdr:rowOff>
    </xdr:to>
    <xdr:pic>
      <xdr:nvPicPr>
        <xdr:cNvPr id="14" name="Imagen 13">
          <a:extLst>
            <a:ext uri="{FF2B5EF4-FFF2-40B4-BE49-F238E27FC236}">
              <a16:creationId xmlns:a16="http://schemas.microsoft.com/office/drawing/2014/main" id="{E7AE5347-8CFA-43D3-8CC8-9AB416E9D216}"/>
            </a:ext>
          </a:extLst>
        </xdr:cNvPr>
        <xdr:cNvPicPr>
          <a:picLocks noChangeAspect="1"/>
        </xdr:cNvPicPr>
      </xdr:nvPicPr>
      <xdr:blipFill>
        <a:blip xmlns:r="http://schemas.openxmlformats.org/officeDocument/2006/relationships" r:embed="rId7"/>
        <a:stretch>
          <a:fillRect/>
        </a:stretch>
      </xdr:blipFill>
      <xdr:spPr>
        <a:xfrm>
          <a:off x="371475" y="7451147"/>
          <a:ext cx="3465586" cy="2389248"/>
        </a:xfrm>
        <a:prstGeom prst="rect">
          <a:avLst/>
        </a:prstGeom>
      </xdr:spPr>
    </xdr:pic>
    <xdr:clientData/>
  </xdr:twoCellAnchor>
  <xdr:twoCellAnchor editAs="oneCell">
    <xdr:from>
      <xdr:col>8</xdr:col>
      <xdr:colOff>34636</xdr:colOff>
      <xdr:row>37</xdr:row>
      <xdr:rowOff>59747</xdr:rowOff>
    </xdr:from>
    <xdr:to>
      <xdr:col>11</xdr:col>
      <xdr:colOff>137031</xdr:colOff>
      <xdr:row>50</xdr:row>
      <xdr:rowOff>96320</xdr:rowOff>
    </xdr:to>
    <xdr:pic>
      <xdr:nvPicPr>
        <xdr:cNvPr id="15" name="Imagen 14">
          <a:extLst>
            <a:ext uri="{FF2B5EF4-FFF2-40B4-BE49-F238E27FC236}">
              <a16:creationId xmlns:a16="http://schemas.microsoft.com/office/drawing/2014/main" id="{BE2CADED-97B8-4E42-85B9-783830EFE196}"/>
            </a:ext>
          </a:extLst>
        </xdr:cNvPr>
        <xdr:cNvPicPr>
          <a:picLocks noChangeAspect="1"/>
        </xdr:cNvPicPr>
      </xdr:nvPicPr>
      <xdr:blipFill>
        <a:blip xmlns:r="http://schemas.openxmlformats.org/officeDocument/2006/relationships" r:embed="rId8"/>
        <a:stretch>
          <a:fillRect/>
        </a:stretch>
      </xdr:blipFill>
      <xdr:spPr>
        <a:xfrm>
          <a:off x="4578061" y="7432097"/>
          <a:ext cx="3464720" cy="238924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E546E383-447D-4452-AB2E-4240B616064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9C50E022-8B77-4CF7-92C9-9B60E359ACB0}"/>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1</xdr:col>
      <xdr:colOff>114300</xdr:colOff>
      <xdr:row>6</xdr:row>
      <xdr:rowOff>104775</xdr:rowOff>
    </xdr:from>
    <xdr:to>
      <xdr:col>6</xdr:col>
      <xdr:colOff>571500</xdr:colOff>
      <xdr:row>19</xdr:row>
      <xdr:rowOff>33975</xdr:rowOff>
    </xdr:to>
    <xdr:pic>
      <xdr:nvPicPr>
        <xdr:cNvPr id="4" name="Imagen 3">
          <a:extLst>
            <a:ext uri="{FF2B5EF4-FFF2-40B4-BE49-F238E27FC236}">
              <a16:creationId xmlns:a16="http://schemas.microsoft.com/office/drawing/2014/main" id="{71A751D6-06AA-4CF5-980A-FA6050568F46}"/>
            </a:ext>
          </a:extLst>
        </xdr:cNvPr>
        <xdr:cNvPicPr>
          <a:picLocks noChangeAspect="1"/>
        </xdr:cNvPicPr>
      </xdr:nvPicPr>
      <xdr:blipFill>
        <a:blip xmlns:r="http://schemas.openxmlformats.org/officeDocument/2006/relationships" r:embed="rId3"/>
        <a:stretch>
          <a:fillRect/>
        </a:stretch>
      </xdr:blipFill>
      <xdr:spPr>
        <a:xfrm>
          <a:off x="381000" y="1842135"/>
          <a:ext cx="3649980" cy="2321880"/>
        </a:xfrm>
        <a:prstGeom prst="rect">
          <a:avLst/>
        </a:prstGeom>
      </xdr:spPr>
    </xdr:pic>
    <xdr:clientData/>
  </xdr:twoCellAnchor>
  <xdr:twoCellAnchor editAs="oneCell">
    <xdr:from>
      <xdr:col>7</xdr:col>
      <xdr:colOff>234034</xdr:colOff>
      <xdr:row>6</xdr:row>
      <xdr:rowOff>114300</xdr:rowOff>
    </xdr:from>
    <xdr:to>
      <xdr:col>11</xdr:col>
      <xdr:colOff>371475</xdr:colOff>
      <xdr:row>19</xdr:row>
      <xdr:rowOff>47625</xdr:rowOff>
    </xdr:to>
    <xdr:pic>
      <xdr:nvPicPr>
        <xdr:cNvPr id="5" name="Imagen 4">
          <a:extLst>
            <a:ext uri="{FF2B5EF4-FFF2-40B4-BE49-F238E27FC236}">
              <a16:creationId xmlns:a16="http://schemas.microsoft.com/office/drawing/2014/main" id="{873DD1C7-2B2A-4A38-9F1C-BFF7FD3C7217}"/>
            </a:ext>
          </a:extLst>
        </xdr:cNvPr>
        <xdr:cNvPicPr>
          <a:picLocks noChangeAspect="1"/>
        </xdr:cNvPicPr>
      </xdr:nvPicPr>
      <xdr:blipFill>
        <a:blip xmlns:r="http://schemas.openxmlformats.org/officeDocument/2006/relationships" r:embed="rId4"/>
        <a:stretch>
          <a:fillRect/>
        </a:stretch>
      </xdr:blipFill>
      <xdr:spPr>
        <a:xfrm>
          <a:off x="4379314" y="1851660"/>
          <a:ext cx="4275101" cy="2326005"/>
        </a:xfrm>
        <a:prstGeom prst="rect">
          <a:avLst/>
        </a:prstGeom>
      </xdr:spPr>
    </xdr:pic>
    <xdr:clientData/>
  </xdr:twoCellAnchor>
  <xdr:twoCellAnchor editAs="oneCell">
    <xdr:from>
      <xdr:col>1</xdr:col>
      <xdr:colOff>171450</xdr:colOff>
      <xdr:row>22</xdr:row>
      <xdr:rowOff>114300</xdr:rowOff>
    </xdr:from>
    <xdr:to>
      <xdr:col>6</xdr:col>
      <xdr:colOff>495300</xdr:colOff>
      <xdr:row>35</xdr:row>
      <xdr:rowOff>57150</xdr:rowOff>
    </xdr:to>
    <xdr:pic>
      <xdr:nvPicPr>
        <xdr:cNvPr id="6" name="Imagen 5">
          <a:extLst>
            <a:ext uri="{FF2B5EF4-FFF2-40B4-BE49-F238E27FC236}">
              <a16:creationId xmlns:a16="http://schemas.microsoft.com/office/drawing/2014/main" id="{9B10900A-690E-420B-AB98-FEAE973B7DA1}"/>
            </a:ext>
          </a:extLst>
        </xdr:cNvPr>
        <xdr:cNvPicPr>
          <a:picLocks noChangeAspect="1"/>
        </xdr:cNvPicPr>
      </xdr:nvPicPr>
      <xdr:blipFill>
        <a:blip xmlns:r="http://schemas.openxmlformats.org/officeDocument/2006/relationships" r:embed="rId5"/>
        <a:stretch>
          <a:fillRect/>
        </a:stretch>
      </xdr:blipFill>
      <xdr:spPr>
        <a:xfrm>
          <a:off x="438150" y="4991100"/>
          <a:ext cx="3516630" cy="2335530"/>
        </a:xfrm>
        <a:prstGeom prst="rect">
          <a:avLst/>
        </a:prstGeom>
      </xdr:spPr>
    </xdr:pic>
    <xdr:clientData/>
  </xdr:twoCellAnchor>
  <xdr:twoCellAnchor editAs="oneCell">
    <xdr:from>
      <xdr:col>1</xdr:col>
      <xdr:colOff>161925</xdr:colOff>
      <xdr:row>39</xdr:row>
      <xdr:rowOff>66675</xdr:rowOff>
    </xdr:from>
    <xdr:to>
      <xdr:col>6</xdr:col>
      <xdr:colOff>447675</xdr:colOff>
      <xdr:row>52</xdr:row>
      <xdr:rowOff>38101</xdr:rowOff>
    </xdr:to>
    <xdr:pic>
      <xdr:nvPicPr>
        <xdr:cNvPr id="7" name="Imagen 6">
          <a:extLst>
            <a:ext uri="{FF2B5EF4-FFF2-40B4-BE49-F238E27FC236}">
              <a16:creationId xmlns:a16="http://schemas.microsoft.com/office/drawing/2014/main" id="{524920BE-0C83-48FB-972E-5DB39138A51A}"/>
            </a:ext>
          </a:extLst>
        </xdr:cNvPr>
        <xdr:cNvPicPr>
          <a:picLocks noChangeAspect="1"/>
        </xdr:cNvPicPr>
      </xdr:nvPicPr>
      <xdr:blipFill>
        <a:blip xmlns:r="http://schemas.openxmlformats.org/officeDocument/2006/relationships" r:embed="rId6"/>
        <a:stretch>
          <a:fillRect/>
        </a:stretch>
      </xdr:blipFill>
      <xdr:spPr>
        <a:xfrm>
          <a:off x="428625" y="8463915"/>
          <a:ext cx="3478530" cy="2348866"/>
        </a:xfrm>
        <a:prstGeom prst="rect">
          <a:avLst/>
        </a:prstGeom>
      </xdr:spPr>
    </xdr:pic>
    <xdr:clientData/>
  </xdr:twoCellAnchor>
  <xdr:twoCellAnchor editAs="oneCell">
    <xdr:from>
      <xdr:col>7</xdr:col>
      <xdr:colOff>280986</xdr:colOff>
      <xdr:row>39</xdr:row>
      <xdr:rowOff>123825</xdr:rowOff>
    </xdr:from>
    <xdr:to>
      <xdr:col>11</xdr:col>
      <xdr:colOff>333375</xdr:colOff>
      <xdr:row>52</xdr:row>
      <xdr:rowOff>47626</xdr:rowOff>
    </xdr:to>
    <xdr:pic>
      <xdr:nvPicPr>
        <xdr:cNvPr id="8" name="Imagen 7">
          <a:extLst>
            <a:ext uri="{FF2B5EF4-FFF2-40B4-BE49-F238E27FC236}">
              <a16:creationId xmlns:a16="http://schemas.microsoft.com/office/drawing/2014/main" id="{EFEFA43F-29EA-4CBA-A22D-423929D9E6F7}"/>
            </a:ext>
          </a:extLst>
        </xdr:cNvPr>
        <xdr:cNvPicPr>
          <a:picLocks noChangeAspect="1"/>
        </xdr:cNvPicPr>
      </xdr:nvPicPr>
      <xdr:blipFill>
        <a:blip xmlns:r="http://schemas.openxmlformats.org/officeDocument/2006/relationships" r:embed="rId7"/>
        <a:stretch>
          <a:fillRect/>
        </a:stretch>
      </xdr:blipFill>
      <xdr:spPr>
        <a:xfrm>
          <a:off x="4426266" y="8521065"/>
          <a:ext cx="4190049" cy="2301241"/>
        </a:xfrm>
        <a:prstGeom prst="rect">
          <a:avLst/>
        </a:prstGeom>
      </xdr:spPr>
    </xdr:pic>
    <xdr:clientData/>
  </xdr:twoCellAnchor>
  <xdr:twoCellAnchor editAs="oneCell">
    <xdr:from>
      <xdr:col>1</xdr:col>
      <xdr:colOff>152400</xdr:colOff>
      <xdr:row>55</xdr:row>
      <xdr:rowOff>95250</xdr:rowOff>
    </xdr:from>
    <xdr:to>
      <xdr:col>6</xdr:col>
      <xdr:colOff>409876</xdr:colOff>
      <xdr:row>68</xdr:row>
      <xdr:rowOff>62550</xdr:rowOff>
    </xdr:to>
    <xdr:pic>
      <xdr:nvPicPr>
        <xdr:cNvPr id="9" name="Imagen 8">
          <a:extLst>
            <a:ext uri="{FF2B5EF4-FFF2-40B4-BE49-F238E27FC236}">
              <a16:creationId xmlns:a16="http://schemas.microsoft.com/office/drawing/2014/main" id="{A9F5255A-5030-4FF6-866C-6F2AE00BC1DD}"/>
            </a:ext>
          </a:extLst>
        </xdr:cNvPr>
        <xdr:cNvPicPr>
          <a:picLocks noChangeAspect="1"/>
        </xdr:cNvPicPr>
      </xdr:nvPicPr>
      <xdr:blipFill>
        <a:blip xmlns:r="http://schemas.openxmlformats.org/officeDocument/2006/relationships" r:embed="rId8"/>
        <a:stretch>
          <a:fillRect/>
        </a:stretch>
      </xdr:blipFill>
      <xdr:spPr>
        <a:xfrm>
          <a:off x="419100" y="11616690"/>
          <a:ext cx="3450256" cy="2443800"/>
        </a:xfrm>
        <a:prstGeom prst="rect">
          <a:avLst/>
        </a:prstGeom>
      </xdr:spPr>
    </xdr:pic>
    <xdr:clientData/>
  </xdr:twoCellAnchor>
  <xdr:twoCellAnchor editAs="oneCell">
    <xdr:from>
      <xdr:col>1</xdr:col>
      <xdr:colOff>228600</xdr:colOff>
      <xdr:row>72</xdr:row>
      <xdr:rowOff>76200</xdr:rowOff>
    </xdr:from>
    <xdr:to>
      <xdr:col>6</xdr:col>
      <xdr:colOff>478200</xdr:colOff>
      <xdr:row>85</xdr:row>
      <xdr:rowOff>95250</xdr:rowOff>
    </xdr:to>
    <xdr:pic>
      <xdr:nvPicPr>
        <xdr:cNvPr id="10" name="Imagen 9">
          <a:extLst>
            <a:ext uri="{FF2B5EF4-FFF2-40B4-BE49-F238E27FC236}">
              <a16:creationId xmlns:a16="http://schemas.microsoft.com/office/drawing/2014/main" id="{F933C973-710E-4687-A53E-476C469493BA}"/>
            </a:ext>
          </a:extLst>
        </xdr:cNvPr>
        <xdr:cNvPicPr>
          <a:picLocks noChangeAspect="1"/>
        </xdr:cNvPicPr>
      </xdr:nvPicPr>
      <xdr:blipFill>
        <a:blip xmlns:r="http://schemas.openxmlformats.org/officeDocument/2006/relationships" r:embed="rId9"/>
        <a:stretch>
          <a:fillRect/>
        </a:stretch>
      </xdr:blipFill>
      <xdr:spPr>
        <a:xfrm>
          <a:off x="495300" y="15201900"/>
          <a:ext cx="3442380" cy="2396490"/>
        </a:xfrm>
        <a:prstGeom prst="rect">
          <a:avLst/>
        </a:prstGeom>
      </xdr:spPr>
    </xdr:pic>
    <xdr:clientData/>
  </xdr:twoCellAnchor>
  <xdr:twoCellAnchor editAs="oneCell">
    <xdr:from>
      <xdr:col>7</xdr:col>
      <xdr:colOff>289706</xdr:colOff>
      <xdr:row>72</xdr:row>
      <xdr:rowOff>85724</xdr:rowOff>
    </xdr:from>
    <xdr:to>
      <xdr:col>11</xdr:col>
      <xdr:colOff>200025</xdr:colOff>
      <xdr:row>85</xdr:row>
      <xdr:rowOff>85725</xdr:rowOff>
    </xdr:to>
    <xdr:pic>
      <xdr:nvPicPr>
        <xdr:cNvPr id="11" name="Imagen 10">
          <a:extLst>
            <a:ext uri="{FF2B5EF4-FFF2-40B4-BE49-F238E27FC236}">
              <a16:creationId xmlns:a16="http://schemas.microsoft.com/office/drawing/2014/main" id="{9246C7E1-5C7F-4124-A999-6EE822F3E755}"/>
            </a:ext>
          </a:extLst>
        </xdr:cNvPr>
        <xdr:cNvPicPr>
          <a:picLocks noChangeAspect="1"/>
        </xdr:cNvPicPr>
      </xdr:nvPicPr>
      <xdr:blipFill>
        <a:blip xmlns:r="http://schemas.openxmlformats.org/officeDocument/2006/relationships" r:embed="rId10"/>
        <a:stretch>
          <a:fillRect/>
        </a:stretch>
      </xdr:blipFill>
      <xdr:spPr>
        <a:xfrm>
          <a:off x="4434986" y="15211424"/>
          <a:ext cx="4047979" cy="2377441"/>
        </a:xfrm>
        <a:prstGeom prst="rect">
          <a:avLst/>
        </a:prstGeom>
      </xdr:spPr>
    </xdr:pic>
    <xdr:clientData/>
  </xdr:twoCellAnchor>
  <xdr:twoCellAnchor editAs="oneCell">
    <xdr:from>
      <xdr:col>7</xdr:col>
      <xdr:colOff>229075</xdr:colOff>
      <xdr:row>88</xdr:row>
      <xdr:rowOff>38100</xdr:rowOff>
    </xdr:from>
    <xdr:to>
      <xdr:col>11</xdr:col>
      <xdr:colOff>266700</xdr:colOff>
      <xdr:row>101</xdr:row>
      <xdr:rowOff>12956</xdr:rowOff>
    </xdr:to>
    <xdr:pic>
      <xdr:nvPicPr>
        <xdr:cNvPr id="12" name="Imagen 11">
          <a:extLst>
            <a:ext uri="{FF2B5EF4-FFF2-40B4-BE49-F238E27FC236}">
              <a16:creationId xmlns:a16="http://schemas.microsoft.com/office/drawing/2014/main" id="{5569555B-8E1A-4871-AE6A-0EBECA46579F}"/>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374355" y="18364200"/>
          <a:ext cx="4175285" cy="2352296"/>
        </a:xfrm>
        <a:prstGeom prst="rect">
          <a:avLst/>
        </a:prstGeom>
      </xdr:spPr>
    </xdr:pic>
    <xdr:clientData/>
  </xdr:twoCellAnchor>
  <xdr:twoCellAnchor editAs="oneCell">
    <xdr:from>
      <xdr:col>1</xdr:col>
      <xdr:colOff>219075</xdr:colOff>
      <xdr:row>88</xdr:row>
      <xdr:rowOff>114301</xdr:rowOff>
    </xdr:from>
    <xdr:to>
      <xdr:col>6</xdr:col>
      <xdr:colOff>423864</xdr:colOff>
      <xdr:row>101</xdr:row>
      <xdr:rowOff>60994</xdr:rowOff>
    </xdr:to>
    <xdr:pic>
      <xdr:nvPicPr>
        <xdr:cNvPr id="13" name="Imagen 12">
          <a:extLst>
            <a:ext uri="{FF2B5EF4-FFF2-40B4-BE49-F238E27FC236}">
              <a16:creationId xmlns:a16="http://schemas.microsoft.com/office/drawing/2014/main" id="{4EBD4313-BEA7-4CEA-A56E-381C02963322}"/>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85775" y="18440401"/>
          <a:ext cx="3397569" cy="2324133"/>
        </a:xfrm>
        <a:prstGeom prst="rect">
          <a:avLst/>
        </a:prstGeom>
      </xdr:spPr>
    </xdr:pic>
    <xdr:clientData/>
  </xdr:twoCellAnchor>
  <xdr:twoCellAnchor editAs="oneCell">
    <xdr:from>
      <xdr:col>7</xdr:col>
      <xdr:colOff>295274</xdr:colOff>
      <xdr:row>22</xdr:row>
      <xdr:rowOff>95250</xdr:rowOff>
    </xdr:from>
    <xdr:to>
      <xdr:col>11</xdr:col>
      <xdr:colOff>285750</xdr:colOff>
      <xdr:row>35</xdr:row>
      <xdr:rowOff>19050</xdr:rowOff>
    </xdr:to>
    <xdr:pic>
      <xdr:nvPicPr>
        <xdr:cNvPr id="14" name="Imagen 13">
          <a:extLst>
            <a:ext uri="{FF2B5EF4-FFF2-40B4-BE49-F238E27FC236}">
              <a16:creationId xmlns:a16="http://schemas.microsoft.com/office/drawing/2014/main" id="{D02BE613-F141-45E0-B069-F12ECAA79742}"/>
            </a:ext>
          </a:extLst>
        </xdr:cNvPr>
        <xdr:cNvPicPr>
          <a:picLocks noChangeAspect="1"/>
        </xdr:cNvPicPr>
      </xdr:nvPicPr>
      <xdr:blipFill>
        <a:blip xmlns:r="http://schemas.openxmlformats.org/officeDocument/2006/relationships" r:embed="rId13"/>
        <a:stretch>
          <a:fillRect/>
        </a:stretch>
      </xdr:blipFill>
      <xdr:spPr>
        <a:xfrm>
          <a:off x="4440554" y="4972050"/>
          <a:ext cx="4128136" cy="2316480"/>
        </a:xfrm>
        <a:prstGeom prst="rect">
          <a:avLst/>
        </a:prstGeom>
      </xdr:spPr>
    </xdr:pic>
    <xdr:clientData/>
  </xdr:twoCellAnchor>
  <xdr:twoCellAnchor editAs="oneCell">
    <xdr:from>
      <xdr:col>7</xdr:col>
      <xdr:colOff>228600</xdr:colOff>
      <xdr:row>55</xdr:row>
      <xdr:rowOff>104774</xdr:rowOff>
    </xdr:from>
    <xdr:to>
      <xdr:col>11</xdr:col>
      <xdr:colOff>390525</xdr:colOff>
      <xdr:row>68</xdr:row>
      <xdr:rowOff>41365</xdr:rowOff>
    </xdr:to>
    <xdr:pic>
      <xdr:nvPicPr>
        <xdr:cNvPr id="15" name="Imagen 14">
          <a:extLst>
            <a:ext uri="{FF2B5EF4-FFF2-40B4-BE49-F238E27FC236}">
              <a16:creationId xmlns:a16="http://schemas.microsoft.com/office/drawing/2014/main" id="{0D0C5C29-33AA-4F98-8CCA-283B6D93A2F8}"/>
            </a:ext>
          </a:extLst>
        </xdr:cNvPr>
        <xdr:cNvPicPr>
          <a:picLocks noChangeAspect="1"/>
        </xdr:cNvPicPr>
      </xdr:nvPicPr>
      <xdr:blipFill>
        <a:blip xmlns:r="http://schemas.openxmlformats.org/officeDocument/2006/relationships" r:embed="rId14"/>
        <a:stretch>
          <a:fillRect/>
        </a:stretch>
      </xdr:blipFill>
      <xdr:spPr>
        <a:xfrm>
          <a:off x="4373880" y="11626214"/>
          <a:ext cx="4299585" cy="241309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BB7EF24E-7B0B-418A-A646-A639B095D97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C528664B-45E5-4D6C-89D8-7722BF7EA8AC}"/>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190500</xdr:colOff>
      <xdr:row>5</xdr:row>
      <xdr:rowOff>78441</xdr:rowOff>
    </xdr:from>
    <xdr:to>
      <xdr:col>6</xdr:col>
      <xdr:colOff>428065</xdr:colOff>
      <xdr:row>18</xdr:row>
      <xdr:rowOff>105335</xdr:rowOff>
    </xdr:to>
    <xdr:pic>
      <xdr:nvPicPr>
        <xdr:cNvPr id="4" name="27 Imagen">
          <a:extLst>
            <a:ext uri="{FF2B5EF4-FFF2-40B4-BE49-F238E27FC236}">
              <a16:creationId xmlns:a16="http://schemas.microsoft.com/office/drawing/2014/main" id="{502B66A7-0B25-4F0F-9134-776AEB065817}"/>
            </a:ext>
          </a:extLst>
        </xdr:cNvPr>
        <xdr:cNvPicPr>
          <a:picLocks noChangeAspect="1"/>
        </xdr:cNvPicPr>
      </xdr:nvPicPr>
      <xdr:blipFill>
        <a:blip xmlns:r="http://schemas.openxmlformats.org/officeDocument/2006/relationships" r:embed="rId3"/>
        <a:stretch>
          <a:fillRect/>
        </a:stretch>
      </xdr:blipFill>
      <xdr:spPr>
        <a:xfrm>
          <a:off x="792480" y="1503381"/>
          <a:ext cx="3437965" cy="2419574"/>
        </a:xfrm>
        <a:prstGeom prst="rect">
          <a:avLst/>
        </a:prstGeom>
      </xdr:spPr>
    </xdr:pic>
    <xdr:clientData/>
  </xdr:twoCellAnchor>
  <xdr:twoCellAnchor editAs="oneCell">
    <xdr:from>
      <xdr:col>8</xdr:col>
      <xdr:colOff>22412</xdr:colOff>
      <xdr:row>5</xdr:row>
      <xdr:rowOff>100853</xdr:rowOff>
    </xdr:from>
    <xdr:to>
      <xdr:col>10</xdr:col>
      <xdr:colOff>887506</xdr:colOff>
      <xdr:row>18</xdr:row>
      <xdr:rowOff>127747</xdr:rowOff>
    </xdr:to>
    <xdr:pic>
      <xdr:nvPicPr>
        <xdr:cNvPr id="5" name="28 Imagen">
          <a:extLst>
            <a:ext uri="{FF2B5EF4-FFF2-40B4-BE49-F238E27FC236}">
              <a16:creationId xmlns:a16="http://schemas.microsoft.com/office/drawing/2014/main" id="{8F754D86-9444-4D8A-BAA9-963CA4D96C19}"/>
            </a:ext>
          </a:extLst>
        </xdr:cNvPr>
        <xdr:cNvPicPr>
          <a:picLocks noChangeAspect="1"/>
        </xdr:cNvPicPr>
      </xdr:nvPicPr>
      <xdr:blipFill>
        <a:blip xmlns:r="http://schemas.openxmlformats.org/officeDocument/2006/relationships" r:embed="rId4"/>
        <a:stretch>
          <a:fillRect/>
        </a:stretch>
      </xdr:blipFill>
      <xdr:spPr>
        <a:xfrm>
          <a:off x="4899212" y="1525793"/>
          <a:ext cx="3417794" cy="2419574"/>
        </a:xfrm>
        <a:prstGeom prst="rect">
          <a:avLst/>
        </a:prstGeom>
      </xdr:spPr>
    </xdr:pic>
    <xdr:clientData/>
  </xdr:twoCellAnchor>
  <xdr:twoCellAnchor editAs="oneCell">
    <xdr:from>
      <xdr:col>2</xdr:col>
      <xdr:colOff>235323</xdr:colOff>
      <xdr:row>21</xdr:row>
      <xdr:rowOff>33618</xdr:rowOff>
    </xdr:from>
    <xdr:to>
      <xdr:col>6</xdr:col>
      <xdr:colOff>472888</xdr:colOff>
      <xdr:row>34</xdr:row>
      <xdr:rowOff>60512</xdr:rowOff>
    </xdr:to>
    <xdr:pic>
      <xdr:nvPicPr>
        <xdr:cNvPr id="6" name="29 Imagen">
          <a:extLst>
            <a:ext uri="{FF2B5EF4-FFF2-40B4-BE49-F238E27FC236}">
              <a16:creationId xmlns:a16="http://schemas.microsoft.com/office/drawing/2014/main" id="{C8619E3C-D94F-49BA-AFD6-73500A381B86}"/>
            </a:ext>
          </a:extLst>
        </xdr:cNvPr>
        <xdr:cNvPicPr>
          <a:picLocks noChangeAspect="1"/>
        </xdr:cNvPicPr>
      </xdr:nvPicPr>
      <xdr:blipFill>
        <a:blip xmlns:r="http://schemas.openxmlformats.org/officeDocument/2006/relationships" r:embed="rId5"/>
        <a:stretch>
          <a:fillRect/>
        </a:stretch>
      </xdr:blipFill>
      <xdr:spPr>
        <a:xfrm>
          <a:off x="837303" y="4453218"/>
          <a:ext cx="3437965" cy="2419574"/>
        </a:xfrm>
        <a:prstGeom prst="rect">
          <a:avLst/>
        </a:prstGeom>
      </xdr:spPr>
    </xdr:pic>
    <xdr:clientData/>
  </xdr:twoCellAnchor>
  <xdr:twoCellAnchor editAs="oneCell">
    <xdr:from>
      <xdr:col>7</xdr:col>
      <xdr:colOff>336176</xdr:colOff>
      <xdr:row>21</xdr:row>
      <xdr:rowOff>78441</xdr:rowOff>
    </xdr:from>
    <xdr:to>
      <xdr:col>10</xdr:col>
      <xdr:colOff>820270</xdr:colOff>
      <xdr:row>34</xdr:row>
      <xdr:rowOff>105335</xdr:rowOff>
    </xdr:to>
    <xdr:pic>
      <xdr:nvPicPr>
        <xdr:cNvPr id="7" name="3 Imagen">
          <a:extLst>
            <a:ext uri="{FF2B5EF4-FFF2-40B4-BE49-F238E27FC236}">
              <a16:creationId xmlns:a16="http://schemas.microsoft.com/office/drawing/2014/main" id="{DFAD8DA8-1375-49E1-AB14-E5F494C794F2}"/>
            </a:ext>
          </a:extLst>
        </xdr:cNvPr>
        <xdr:cNvPicPr>
          <a:picLocks noChangeAspect="1"/>
        </xdr:cNvPicPr>
      </xdr:nvPicPr>
      <xdr:blipFill>
        <a:blip xmlns:r="http://schemas.openxmlformats.org/officeDocument/2006/relationships" r:embed="rId6"/>
        <a:stretch>
          <a:fillRect/>
        </a:stretch>
      </xdr:blipFill>
      <xdr:spPr>
        <a:xfrm>
          <a:off x="4824356" y="4498041"/>
          <a:ext cx="3425414" cy="2419574"/>
        </a:xfrm>
        <a:prstGeom prst="rect">
          <a:avLst/>
        </a:prstGeom>
      </xdr:spPr>
    </xdr:pic>
    <xdr:clientData/>
  </xdr:twoCellAnchor>
  <xdr:twoCellAnchor editAs="oneCell">
    <xdr:from>
      <xdr:col>2</xdr:col>
      <xdr:colOff>134470</xdr:colOff>
      <xdr:row>37</xdr:row>
      <xdr:rowOff>78441</xdr:rowOff>
    </xdr:from>
    <xdr:to>
      <xdr:col>6</xdr:col>
      <xdr:colOff>372035</xdr:colOff>
      <xdr:row>50</xdr:row>
      <xdr:rowOff>116541</xdr:rowOff>
    </xdr:to>
    <xdr:pic>
      <xdr:nvPicPr>
        <xdr:cNvPr id="8" name="4 Imagen">
          <a:extLst>
            <a:ext uri="{FF2B5EF4-FFF2-40B4-BE49-F238E27FC236}">
              <a16:creationId xmlns:a16="http://schemas.microsoft.com/office/drawing/2014/main" id="{D7975425-2228-4C83-BA6A-A7D8DD342F98}"/>
            </a:ext>
          </a:extLst>
        </xdr:cNvPr>
        <xdr:cNvPicPr>
          <a:picLocks noChangeAspect="1"/>
        </xdr:cNvPicPr>
      </xdr:nvPicPr>
      <xdr:blipFill>
        <a:blip xmlns:r="http://schemas.openxmlformats.org/officeDocument/2006/relationships" r:embed="rId7"/>
        <a:stretch>
          <a:fillRect/>
        </a:stretch>
      </xdr:blipFill>
      <xdr:spPr>
        <a:xfrm>
          <a:off x="736450" y="7561281"/>
          <a:ext cx="3437965" cy="2415540"/>
        </a:xfrm>
        <a:prstGeom prst="rect">
          <a:avLst/>
        </a:prstGeom>
      </xdr:spPr>
    </xdr:pic>
    <xdr:clientData/>
  </xdr:twoCellAnchor>
  <xdr:twoCellAnchor editAs="oneCell">
    <xdr:from>
      <xdr:col>7</xdr:col>
      <xdr:colOff>347382</xdr:colOff>
      <xdr:row>37</xdr:row>
      <xdr:rowOff>56030</xdr:rowOff>
    </xdr:from>
    <xdr:to>
      <xdr:col>10</xdr:col>
      <xdr:colOff>884816</xdr:colOff>
      <xdr:row>50</xdr:row>
      <xdr:rowOff>94130</xdr:rowOff>
    </xdr:to>
    <xdr:pic>
      <xdr:nvPicPr>
        <xdr:cNvPr id="9" name="5 Imagen">
          <a:extLst>
            <a:ext uri="{FF2B5EF4-FFF2-40B4-BE49-F238E27FC236}">
              <a16:creationId xmlns:a16="http://schemas.microsoft.com/office/drawing/2014/main" id="{18D711AA-CE43-4B99-AF9C-B57963B93B0B}"/>
            </a:ext>
          </a:extLst>
        </xdr:cNvPr>
        <xdr:cNvPicPr>
          <a:picLocks noChangeAspect="1"/>
        </xdr:cNvPicPr>
      </xdr:nvPicPr>
      <xdr:blipFill>
        <a:blip xmlns:r="http://schemas.openxmlformats.org/officeDocument/2006/relationships" r:embed="rId8"/>
        <a:stretch>
          <a:fillRect/>
        </a:stretch>
      </xdr:blipFill>
      <xdr:spPr>
        <a:xfrm>
          <a:off x="4835562" y="7538870"/>
          <a:ext cx="3478754" cy="2415540"/>
        </a:xfrm>
        <a:prstGeom prst="rect">
          <a:avLst/>
        </a:prstGeom>
      </xdr:spPr>
    </xdr:pic>
    <xdr:clientData/>
  </xdr:twoCellAnchor>
  <xdr:twoCellAnchor editAs="oneCell">
    <xdr:from>
      <xdr:col>2</xdr:col>
      <xdr:colOff>179294</xdr:colOff>
      <xdr:row>53</xdr:row>
      <xdr:rowOff>67235</xdr:rowOff>
    </xdr:from>
    <xdr:to>
      <xdr:col>6</xdr:col>
      <xdr:colOff>424479</xdr:colOff>
      <xdr:row>66</xdr:row>
      <xdr:rowOff>105335</xdr:rowOff>
    </xdr:to>
    <xdr:pic>
      <xdr:nvPicPr>
        <xdr:cNvPr id="10" name="6 Imagen">
          <a:extLst>
            <a:ext uri="{FF2B5EF4-FFF2-40B4-BE49-F238E27FC236}">
              <a16:creationId xmlns:a16="http://schemas.microsoft.com/office/drawing/2014/main" id="{0ED8241D-1E3B-4695-8695-985B9BB774E5}"/>
            </a:ext>
          </a:extLst>
        </xdr:cNvPr>
        <xdr:cNvPicPr>
          <a:picLocks noChangeAspect="1"/>
        </xdr:cNvPicPr>
      </xdr:nvPicPr>
      <xdr:blipFill>
        <a:blip xmlns:r="http://schemas.openxmlformats.org/officeDocument/2006/relationships" r:embed="rId9"/>
        <a:stretch>
          <a:fillRect/>
        </a:stretch>
      </xdr:blipFill>
      <xdr:spPr>
        <a:xfrm>
          <a:off x="781274" y="10613315"/>
          <a:ext cx="3445585" cy="2415540"/>
        </a:xfrm>
        <a:prstGeom prst="rect">
          <a:avLst/>
        </a:prstGeom>
      </xdr:spPr>
    </xdr:pic>
    <xdr:clientData/>
  </xdr:twoCellAnchor>
  <xdr:twoCellAnchor editAs="oneCell">
    <xdr:from>
      <xdr:col>7</xdr:col>
      <xdr:colOff>302559</xdr:colOff>
      <xdr:row>53</xdr:row>
      <xdr:rowOff>33618</xdr:rowOff>
    </xdr:from>
    <xdr:to>
      <xdr:col>10</xdr:col>
      <xdr:colOff>878093</xdr:colOff>
      <xdr:row>66</xdr:row>
      <xdr:rowOff>140298</xdr:rowOff>
    </xdr:to>
    <xdr:pic>
      <xdr:nvPicPr>
        <xdr:cNvPr id="11" name="7 Imagen">
          <a:extLst>
            <a:ext uri="{FF2B5EF4-FFF2-40B4-BE49-F238E27FC236}">
              <a16:creationId xmlns:a16="http://schemas.microsoft.com/office/drawing/2014/main" id="{BE6D670F-3D35-40DA-891E-095E5F2C6E75}"/>
            </a:ext>
          </a:extLst>
        </xdr:cNvPr>
        <xdr:cNvPicPr>
          <a:picLocks noChangeAspect="1"/>
        </xdr:cNvPicPr>
      </xdr:nvPicPr>
      <xdr:blipFill>
        <a:blip xmlns:r="http://schemas.openxmlformats.org/officeDocument/2006/relationships" r:embed="rId10"/>
        <a:stretch>
          <a:fillRect/>
        </a:stretch>
      </xdr:blipFill>
      <xdr:spPr>
        <a:xfrm>
          <a:off x="4790739" y="10579698"/>
          <a:ext cx="3516854" cy="2484120"/>
        </a:xfrm>
        <a:prstGeom prst="rect">
          <a:avLst/>
        </a:prstGeom>
      </xdr:spPr>
    </xdr:pic>
    <xdr:clientData/>
  </xdr:twoCellAnchor>
  <xdr:twoCellAnchor editAs="oneCell">
    <xdr:from>
      <xdr:col>2</xdr:col>
      <xdr:colOff>168087</xdr:colOff>
      <xdr:row>69</xdr:row>
      <xdr:rowOff>56029</xdr:rowOff>
    </xdr:from>
    <xdr:to>
      <xdr:col>6</xdr:col>
      <xdr:colOff>405652</xdr:colOff>
      <xdr:row>82</xdr:row>
      <xdr:rowOff>82923</xdr:rowOff>
    </xdr:to>
    <xdr:pic>
      <xdr:nvPicPr>
        <xdr:cNvPr id="12" name="8 Imagen">
          <a:extLst>
            <a:ext uri="{FF2B5EF4-FFF2-40B4-BE49-F238E27FC236}">
              <a16:creationId xmlns:a16="http://schemas.microsoft.com/office/drawing/2014/main" id="{7078FB8E-8EA1-4E9C-830C-510D117FD828}"/>
            </a:ext>
          </a:extLst>
        </xdr:cNvPr>
        <xdr:cNvPicPr>
          <a:picLocks noChangeAspect="1"/>
        </xdr:cNvPicPr>
      </xdr:nvPicPr>
      <xdr:blipFill>
        <a:blip xmlns:r="http://schemas.openxmlformats.org/officeDocument/2006/relationships" r:embed="rId11"/>
        <a:stretch>
          <a:fillRect/>
        </a:stretch>
      </xdr:blipFill>
      <xdr:spPr>
        <a:xfrm>
          <a:off x="770067" y="13543429"/>
          <a:ext cx="3437965" cy="2419574"/>
        </a:xfrm>
        <a:prstGeom prst="rect">
          <a:avLst/>
        </a:prstGeom>
      </xdr:spPr>
    </xdr:pic>
    <xdr:clientData/>
  </xdr:twoCellAnchor>
  <xdr:twoCellAnchor editAs="oneCell">
    <xdr:from>
      <xdr:col>8</xdr:col>
      <xdr:colOff>11206</xdr:colOff>
      <xdr:row>69</xdr:row>
      <xdr:rowOff>89647</xdr:rowOff>
    </xdr:from>
    <xdr:to>
      <xdr:col>10</xdr:col>
      <xdr:colOff>883920</xdr:colOff>
      <xdr:row>82</xdr:row>
      <xdr:rowOff>124161</xdr:rowOff>
    </xdr:to>
    <xdr:pic>
      <xdr:nvPicPr>
        <xdr:cNvPr id="13" name="9 Imagen">
          <a:extLst>
            <a:ext uri="{FF2B5EF4-FFF2-40B4-BE49-F238E27FC236}">
              <a16:creationId xmlns:a16="http://schemas.microsoft.com/office/drawing/2014/main" id="{BADD0813-108F-4D08-877E-980597A4A4AE}"/>
            </a:ext>
          </a:extLst>
        </xdr:cNvPr>
        <xdr:cNvPicPr>
          <a:picLocks noChangeAspect="1"/>
        </xdr:cNvPicPr>
      </xdr:nvPicPr>
      <xdr:blipFill>
        <a:blip xmlns:r="http://schemas.openxmlformats.org/officeDocument/2006/relationships" r:embed="rId12"/>
        <a:stretch>
          <a:fillRect/>
        </a:stretch>
      </xdr:blipFill>
      <xdr:spPr>
        <a:xfrm>
          <a:off x="4888006" y="13577047"/>
          <a:ext cx="3425414" cy="2427194"/>
        </a:xfrm>
        <a:prstGeom prst="rect">
          <a:avLst/>
        </a:prstGeom>
      </xdr:spPr>
    </xdr:pic>
    <xdr:clientData/>
  </xdr:twoCellAnchor>
  <xdr:twoCellAnchor editAs="oneCell">
    <xdr:from>
      <xdr:col>2</xdr:col>
      <xdr:colOff>201705</xdr:colOff>
      <xdr:row>85</xdr:row>
      <xdr:rowOff>44823</xdr:rowOff>
    </xdr:from>
    <xdr:to>
      <xdr:col>6</xdr:col>
      <xdr:colOff>439270</xdr:colOff>
      <xdr:row>98</xdr:row>
      <xdr:rowOff>82923</xdr:rowOff>
    </xdr:to>
    <xdr:pic>
      <xdr:nvPicPr>
        <xdr:cNvPr id="14" name="10 Imagen">
          <a:extLst>
            <a:ext uri="{FF2B5EF4-FFF2-40B4-BE49-F238E27FC236}">
              <a16:creationId xmlns:a16="http://schemas.microsoft.com/office/drawing/2014/main" id="{61553F37-45A8-47BC-8588-CE45475694F8}"/>
            </a:ext>
          </a:extLst>
        </xdr:cNvPr>
        <xdr:cNvPicPr>
          <a:picLocks noChangeAspect="1"/>
        </xdr:cNvPicPr>
      </xdr:nvPicPr>
      <xdr:blipFill>
        <a:blip xmlns:r="http://schemas.openxmlformats.org/officeDocument/2006/relationships" r:embed="rId13"/>
        <a:stretch>
          <a:fillRect/>
        </a:stretch>
      </xdr:blipFill>
      <xdr:spPr>
        <a:xfrm>
          <a:off x="803685" y="16679283"/>
          <a:ext cx="3437965" cy="2415540"/>
        </a:xfrm>
        <a:prstGeom prst="rect">
          <a:avLst/>
        </a:prstGeom>
      </xdr:spPr>
    </xdr:pic>
    <xdr:clientData/>
  </xdr:twoCellAnchor>
  <xdr:twoCellAnchor editAs="oneCell">
    <xdr:from>
      <xdr:col>8</xdr:col>
      <xdr:colOff>67235</xdr:colOff>
      <xdr:row>85</xdr:row>
      <xdr:rowOff>67236</xdr:rowOff>
    </xdr:from>
    <xdr:to>
      <xdr:col>10</xdr:col>
      <xdr:colOff>932329</xdr:colOff>
      <xdr:row>98</xdr:row>
      <xdr:rowOff>105336</xdr:rowOff>
    </xdr:to>
    <xdr:pic>
      <xdr:nvPicPr>
        <xdr:cNvPr id="15" name="11 Imagen">
          <a:extLst>
            <a:ext uri="{FF2B5EF4-FFF2-40B4-BE49-F238E27FC236}">
              <a16:creationId xmlns:a16="http://schemas.microsoft.com/office/drawing/2014/main" id="{37C230B1-7A33-42B4-821C-9044EEFFED6D}"/>
            </a:ext>
          </a:extLst>
        </xdr:cNvPr>
        <xdr:cNvPicPr>
          <a:picLocks noChangeAspect="1"/>
        </xdr:cNvPicPr>
      </xdr:nvPicPr>
      <xdr:blipFill>
        <a:blip xmlns:r="http://schemas.openxmlformats.org/officeDocument/2006/relationships" r:embed="rId14"/>
        <a:stretch>
          <a:fillRect/>
        </a:stretch>
      </xdr:blipFill>
      <xdr:spPr>
        <a:xfrm>
          <a:off x="4944035" y="16701696"/>
          <a:ext cx="3417794" cy="2415540"/>
        </a:xfrm>
        <a:prstGeom prst="rect">
          <a:avLst/>
        </a:prstGeom>
      </xdr:spPr>
    </xdr:pic>
    <xdr:clientData/>
  </xdr:twoCellAnchor>
  <xdr:twoCellAnchor editAs="oneCell">
    <xdr:from>
      <xdr:col>2</xdr:col>
      <xdr:colOff>134470</xdr:colOff>
      <xdr:row>101</xdr:row>
      <xdr:rowOff>67236</xdr:rowOff>
    </xdr:from>
    <xdr:to>
      <xdr:col>6</xdr:col>
      <xdr:colOff>379655</xdr:colOff>
      <xdr:row>114</xdr:row>
      <xdr:rowOff>112956</xdr:rowOff>
    </xdr:to>
    <xdr:pic>
      <xdr:nvPicPr>
        <xdr:cNvPr id="16" name="12 Imagen">
          <a:extLst>
            <a:ext uri="{FF2B5EF4-FFF2-40B4-BE49-F238E27FC236}">
              <a16:creationId xmlns:a16="http://schemas.microsoft.com/office/drawing/2014/main" id="{65481E7F-DEDB-41C3-B0B9-0034AF657DF1}"/>
            </a:ext>
          </a:extLst>
        </xdr:cNvPr>
        <xdr:cNvPicPr>
          <a:picLocks noChangeAspect="1"/>
        </xdr:cNvPicPr>
      </xdr:nvPicPr>
      <xdr:blipFill>
        <a:blip xmlns:r="http://schemas.openxmlformats.org/officeDocument/2006/relationships" r:embed="rId15"/>
        <a:stretch>
          <a:fillRect/>
        </a:stretch>
      </xdr:blipFill>
      <xdr:spPr>
        <a:xfrm>
          <a:off x="736450" y="19772556"/>
          <a:ext cx="3445585" cy="2423160"/>
        </a:xfrm>
        <a:prstGeom prst="rect">
          <a:avLst/>
        </a:prstGeom>
      </xdr:spPr>
    </xdr:pic>
    <xdr:clientData/>
  </xdr:twoCellAnchor>
  <xdr:twoCellAnchor editAs="oneCell">
    <xdr:from>
      <xdr:col>7</xdr:col>
      <xdr:colOff>369793</xdr:colOff>
      <xdr:row>101</xdr:row>
      <xdr:rowOff>56030</xdr:rowOff>
    </xdr:from>
    <xdr:to>
      <xdr:col>10</xdr:col>
      <xdr:colOff>853887</xdr:colOff>
      <xdr:row>114</xdr:row>
      <xdr:rowOff>94130</xdr:rowOff>
    </xdr:to>
    <xdr:pic>
      <xdr:nvPicPr>
        <xdr:cNvPr id="17" name="13 Imagen">
          <a:extLst>
            <a:ext uri="{FF2B5EF4-FFF2-40B4-BE49-F238E27FC236}">
              <a16:creationId xmlns:a16="http://schemas.microsoft.com/office/drawing/2014/main" id="{96701B62-E148-427E-8E51-D2EDC59C4C1B}"/>
            </a:ext>
          </a:extLst>
        </xdr:cNvPr>
        <xdr:cNvPicPr>
          <a:picLocks noChangeAspect="1"/>
        </xdr:cNvPicPr>
      </xdr:nvPicPr>
      <xdr:blipFill>
        <a:blip xmlns:r="http://schemas.openxmlformats.org/officeDocument/2006/relationships" r:embed="rId16"/>
        <a:stretch>
          <a:fillRect/>
        </a:stretch>
      </xdr:blipFill>
      <xdr:spPr>
        <a:xfrm>
          <a:off x="4857973" y="19761350"/>
          <a:ext cx="3425414" cy="2415540"/>
        </a:xfrm>
        <a:prstGeom prst="rect">
          <a:avLst/>
        </a:prstGeom>
      </xdr:spPr>
    </xdr:pic>
    <xdr:clientData/>
  </xdr:twoCellAnchor>
  <xdr:twoCellAnchor editAs="oneCell">
    <xdr:from>
      <xdr:col>2</xdr:col>
      <xdr:colOff>156882</xdr:colOff>
      <xdr:row>117</xdr:row>
      <xdr:rowOff>56030</xdr:rowOff>
    </xdr:from>
    <xdr:to>
      <xdr:col>6</xdr:col>
      <xdr:colOff>394447</xdr:colOff>
      <xdr:row>130</xdr:row>
      <xdr:rowOff>94130</xdr:rowOff>
    </xdr:to>
    <xdr:pic>
      <xdr:nvPicPr>
        <xdr:cNvPr id="18" name="14 Imagen">
          <a:extLst>
            <a:ext uri="{FF2B5EF4-FFF2-40B4-BE49-F238E27FC236}">
              <a16:creationId xmlns:a16="http://schemas.microsoft.com/office/drawing/2014/main" id="{A8995811-A4B7-4760-9B71-EE7238829115}"/>
            </a:ext>
          </a:extLst>
        </xdr:cNvPr>
        <xdr:cNvPicPr>
          <a:picLocks noChangeAspect="1"/>
        </xdr:cNvPicPr>
      </xdr:nvPicPr>
      <xdr:blipFill>
        <a:blip xmlns:r="http://schemas.openxmlformats.org/officeDocument/2006/relationships" r:embed="rId17"/>
        <a:stretch>
          <a:fillRect/>
        </a:stretch>
      </xdr:blipFill>
      <xdr:spPr>
        <a:xfrm>
          <a:off x="758862" y="22832210"/>
          <a:ext cx="3437965" cy="2415540"/>
        </a:xfrm>
        <a:prstGeom prst="rect">
          <a:avLst/>
        </a:prstGeom>
      </xdr:spPr>
    </xdr:pic>
    <xdr:clientData/>
  </xdr:twoCellAnchor>
  <xdr:twoCellAnchor editAs="oneCell">
    <xdr:from>
      <xdr:col>8</xdr:col>
      <xdr:colOff>11206</xdr:colOff>
      <xdr:row>117</xdr:row>
      <xdr:rowOff>78441</xdr:rowOff>
    </xdr:from>
    <xdr:to>
      <xdr:col>10</xdr:col>
      <xdr:colOff>876300</xdr:colOff>
      <xdr:row>130</xdr:row>
      <xdr:rowOff>116541</xdr:rowOff>
    </xdr:to>
    <xdr:pic>
      <xdr:nvPicPr>
        <xdr:cNvPr id="19" name="15 Imagen">
          <a:extLst>
            <a:ext uri="{FF2B5EF4-FFF2-40B4-BE49-F238E27FC236}">
              <a16:creationId xmlns:a16="http://schemas.microsoft.com/office/drawing/2014/main" id="{74DD505D-4BCB-4C4C-9E37-0DE93A0B420A}"/>
            </a:ext>
          </a:extLst>
        </xdr:cNvPr>
        <xdr:cNvPicPr>
          <a:picLocks noChangeAspect="1"/>
        </xdr:cNvPicPr>
      </xdr:nvPicPr>
      <xdr:blipFill>
        <a:blip xmlns:r="http://schemas.openxmlformats.org/officeDocument/2006/relationships" r:embed="rId18"/>
        <a:stretch>
          <a:fillRect/>
        </a:stretch>
      </xdr:blipFill>
      <xdr:spPr>
        <a:xfrm>
          <a:off x="4888006" y="22854621"/>
          <a:ext cx="3417794" cy="2415540"/>
        </a:xfrm>
        <a:prstGeom prst="rect">
          <a:avLst/>
        </a:prstGeom>
      </xdr:spPr>
    </xdr:pic>
    <xdr:clientData/>
  </xdr:twoCellAnchor>
  <xdr:twoCellAnchor editAs="oneCell">
    <xdr:from>
      <xdr:col>2</xdr:col>
      <xdr:colOff>112058</xdr:colOff>
      <xdr:row>133</xdr:row>
      <xdr:rowOff>89647</xdr:rowOff>
    </xdr:from>
    <xdr:to>
      <xdr:col>6</xdr:col>
      <xdr:colOff>357243</xdr:colOff>
      <xdr:row>146</xdr:row>
      <xdr:rowOff>135367</xdr:rowOff>
    </xdr:to>
    <xdr:pic>
      <xdr:nvPicPr>
        <xdr:cNvPr id="20" name="16 Imagen">
          <a:extLst>
            <a:ext uri="{FF2B5EF4-FFF2-40B4-BE49-F238E27FC236}">
              <a16:creationId xmlns:a16="http://schemas.microsoft.com/office/drawing/2014/main" id="{BA08169F-0E9C-4B45-8F44-C2747D700B35}"/>
            </a:ext>
          </a:extLst>
        </xdr:cNvPr>
        <xdr:cNvPicPr>
          <a:picLocks noChangeAspect="1"/>
        </xdr:cNvPicPr>
      </xdr:nvPicPr>
      <xdr:blipFill>
        <a:blip xmlns:r="http://schemas.openxmlformats.org/officeDocument/2006/relationships" r:embed="rId19"/>
        <a:stretch>
          <a:fillRect/>
        </a:stretch>
      </xdr:blipFill>
      <xdr:spPr>
        <a:xfrm>
          <a:off x="714038" y="25875727"/>
          <a:ext cx="3445585" cy="2423160"/>
        </a:xfrm>
        <a:prstGeom prst="rect">
          <a:avLst/>
        </a:prstGeom>
      </xdr:spPr>
    </xdr:pic>
    <xdr:clientData/>
  </xdr:twoCellAnchor>
  <xdr:twoCellAnchor editAs="oneCell">
    <xdr:from>
      <xdr:col>8</xdr:col>
      <xdr:colOff>33618</xdr:colOff>
      <xdr:row>133</xdr:row>
      <xdr:rowOff>67235</xdr:rowOff>
    </xdr:from>
    <xdr:to>
      <xdr:col>11</xdr:col>
      <xdr:colOff>48858</xdr:colOff>
      <xdr:row>146</xdr:row>
      <xdr:rowOff>173915</xdr:rowOff>
    </xdr:to>
    <xdr:pic>
      <xdr:nvPicPr>
        <xdr:cNvPr id="21" name="30 Imagen">
          <a:extLst>
            <a:ext uri="{FF2B5EF4-FFF2-40B4-BE49-F238E27FC236}">
              <a16:creationId xmlns:a16="http://schemas.microsoft.com/office/drawing/2014/main" id="{81AE4660-15EC-4E2E-8907-8BFCC44EFB2B}"/>
            </a:ext>
          </a:extLst>
        </xdr:cNvPr>
        <xdr:cNvPicPr>
          <a:picLocks noChangeAspect="1"/>
        </xdr:cNvPicPr>
      </xdr:nvPicPr>
      <xdr:blipFill>
        <a:blip xmlns:r="http://schemas.openxmlformats.org/officeDocument/2006/relationships" r:embed="rId20"/>
        <a:stretch>
          <a:fillRect/>
        </a:stretch>
      </xdr:blipFill>
      <xdr:spPr>
        <a:xfrm>
          <a:off x="4910418" y="25853315"/>
          <a:ext cx="3535680" cy="248412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39E56084-DB46-481E-9366-3C69F26023B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75559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CC87E21E-6967-4A8C-ADCA-C05065405D17}"/>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twoCellAnchor editAs="oneCell">
    <xdr:from>
      <xdr:col>0</xdr:col>
      <xdr:colOff>552450</xdr:colOff>
      <xdr:row>5</xdr:row>
      <xdr:rowOff>76200</xdr:rowOff>
    </xdr:from>
    <xdr:to>
      <xdr:col>5</xdr:col>
      <xdr:colOff>104830</xdr:colOff>
      <xdr:row>18</xdr:row>
      <xdr:rowOff>119700</xdr:rowOff>
    </xdr:to>
    <xdr:pic>
      <xdr:nvPicPr>
        <xdr:cNvPr id="4" name="Imagen 3">
          <a:extLst>
            <a:ext uri="{FF2B5EF4-FFF2-40B4-BE49-F238E27FC236}">
              <a16:creationId xmlns:a16="http://schemas.microsoft.com/office/drawing/2014/main" id="{E9046AF3-61A9-43C5-B4B5-966F36876C7D}"/>
            </a:ext>
          </a:extLst>
        </xdr:cNvPr>
        <xdr:cNvPicPr>
          <a:picLocks noChangeAspect="1"/>
        </xdr:cNvPicPr>
      </xdr:nvPicPr>
      <xdr:blipFill>
        <a:blip xmlns:r="http://schemas.openxmlformats.org/officeDocument/2006/relationships" r:embed="rId3"/>
        <a:stretch>
          <a:fillRect/>
        </a:stretch>
      </xdr:blipFill>
      <xdr:spPr>
        <a:xfrm>
          <a:off x="552450" y="1424940"/>
          <a:ext cx="3514780" cy="2420940"/>
        </a:xfrm>
        <a:prstGeom prst="rect">
          <a:avLst/>
        </a:prstGeom>
      </xdr:spPr>
    </xdr:pic>
    <xdr:clientData/>
  </xdr:twoCellAnchor>
  <xdr:twoCellAnchor editAs="oneCell">
    <xdr:from>
      <xdr:col>6</xdr:col>
      <xdr:colOff>466725</xdr:colOff>
      <xdr:row>5</xdr:row>
      <xdr:rowOff>66675</xdr:rowOff>
    </xdr:from>
    <xdr:to>
      <xdr:col>10</xdr:col>
      <xdr:colOff>209605</xdr:colOff>
      <xdr:row>18</xdr:row>
      <xdr:rowOff>110175</xdr:rowOff>
    </xdr:to>
    <xdr:pic>
      <xdr:nvPicPr>
        <xdr:cNvPr id="5" name="Imagen 4">
          <a:extLst>
            <a:ext uri="{FF2B5EF4-FFF2-40B4-BE49-F238E27FC236}">
              <a16:creationId xmlns:a16="http://schemas.microsoft.com/office/drawing/2014/main" id="{B10861B6-81C6-468D-AEC6-708531661DCD}"/>
            </a:ext>
          </a:extLst>
        </xdr:cNvPr>
        <xdr:cNvPicPr>
          <a:picLocks noChangeAspect="1"/>
        </xdr:cNvPicPr>
      </xdr:nvPicPr>
      <xdr:blipFill>
        <a:blip xmlns:r="http://schemas.openxmlformats.org/officeDocument/2006/relationships" r:embed="rId4"/>
        <a:stretch>
          <a:fillRect/>
        </a:stretch>
      </xdr:blipFill>
      <xdr:spPr>
        <a:xfrm>
          <a:off x="4939665" y="1415415"/>
          <a:ext cx="3491920" cy="2420940"/>
        </a:xfrm>
        <a:prstGeom prst="rect">
          <a:avLst/>
        </a:prstGeom>
      </xdr:spPr>
    </xdr:pic>
    <xdr:clientData/>
  </xdr:twoCellAnchor>
  <xdr:twoCellAnchor editAs="oneCell">
    <xdr:from>
      <xdr:col>0</xdr:col>
      <xdr:colOff>514350</xdr:colOff>
      <xdr:row>21</xdr:row>
      <xdr:rowOff>85725</xdr:rowOff>
    </xdr:from>
    <xdr:to>
      <xdr:col>5</xdr:col>
      <xdr:colOff>39248</xdr:colOff>
      <xdr:row>34</xdr:row>
      <xdr:rowOff>129225</xdr:rowOff>
    </xdr:to>
    <xdr:pic>
      <xdr:nvPicPr>
        <xdr:cNvPr id="6" name="Imagen 5">
          <a:extLst>
            <a:ext uri="{FF2B5EF4-FFF2-40B4-BE49-F238E27FC236}">
              <a16:creationId xmlns:a16="http://schemas.microsoft.com/office/drawing/2014/main" id="{964CD4E3-9901-4691-B1A6-10C6F84D2307}"/>
            </a:ext>
          </a:extLst>
        </xdr:cNvPr>
        <xdr:cNvPicPr>
          <a:picLocks noChangeAspect="1"/>
        </xdr:cNvPicPr>
      </xdr:nvPicPr>
      <xdr:blipFill>
        <a:blip xmlns:r="http://schemas.openxmlformats.org/officeDocument/2006/relationships" r:embed="rId5"/>
        <a:stretch>
          <a:fillRect/>
        </a:stretch>
      </xdr:blipFill>
      <xdr:spPr>
        <a:xfrm>
          <a:off x="514350" y="4375785"/>
          <a:ext cx="3487298" cy="2420940"/>
        </a:xfrm>
        <a:prstGeom prst="rect">
          <a:avLst/>
        </a:prstGeom>
      </xdr:spPr>
    </xdr:pic>
    <xdr:clientData/>
  </xdr:twoCellAnchor>
  <xdr:twoCellAnchor editAs="oneCell">
    <xdr:from>
      <xdr:col>6</xdr:col>
      <xdr:colOff>466726</xdr:colOff>
      <xdr:row>21</xdr:row>
      <xdr:rowOff>76200</xdr:rowOff>
    </xdr:from>
    <xdr:to>
      <xdr:col>10</xdr:col>
      <xdr:colOff>185917</xdr:colOff>
      <xdr:row>34</xdr:row>
      <xdr:rowOff>119700</xdr:rowOff>
    </xdr:to>
    <xdr:pic>
      <xdr:nvPicPr>
        <xdr:cNvPr id="7" name="Imagen 6">
          <a:extLst>
            <a:ext uri="{FF2B5EF4-FFF2-40B4-BE49-F238E27FC236}">
              <a16:creationId xmlns:a16="http://schemas.microsoft.com/office/drawing/2014/main" id="{B547E7C7-FD59-423E-A0C8-49E7411E63CC}"/>
            </a:ext>
          </a:extLst>
        </xdr:cNvPr>
        <xdr:cNvPicPr>
          <a:picLocks noChangeAspect="1"/>
        </xdr:cNvPicPr>
      </xdr:nvPicPr>
      <xdr:blipFill>
        <a:blip xmlns:r="http://schemas.openxmlformats.org/officeDocument/2006/relationships" r:embed="rId6"/>
        <a:stretch>
          <a:fillRect/>
        </a:stretch>
      </xdr:blipFill>
      <xdr:spPr>
        <a:xfrm>
          <a:off x="4939666" y="4366260"/>
          <a:ext cx="3468231" cy="2420940"/>
        </a:xfrm>
        <a:prstGeom prst="rect">
          <a:avLst/>
        </a:prstGeom>
      </xdr:spPr>
    </xdr:pic>
    <xdr:clientData/>
  </xdr:twoCellAnchor>
  <xdr:twoCellAnchor editAs="oneCell">
    <xdr:from>
      <xdr:col>0</xdr:col>
      <xdr:colOff>371475</xdr:colOff>
      <xdr:row>37</xdr:row>
      <xdr:rowOff>66675</xdr:rowOff>
    </xdr:from>
    <xdr:to>
      <xdr:col>4</xdr:col>
      <xdr:colOff>673966</xdr:colOff>
      <xdr:row>50</xdr:row>
      <xdr:rowOff>110175</xdr:rowOff>
    </xdr:to>
    <xdr:pic>
      <xdr:nvPicPr>
        <xdr:cNvPr id="8" name="Imagen 7">
          <a:extLst>
            <a:ext uri="{FF2B5EF4-FFF2-40B4-BE49-F238E27FC236}">
              <a16:creationId xmlns:a16="http://schemas.microsoft.com/office/drawing/2014/main" id="{FE8725E0-964B-499B-B6DB-5F7A063AA280}"/>
            </a:ext>
          </a:extLst>
        </xdr:cNvPr>
        <xdr:cNvPicPr>
          <a:picLocks noChangeAspect="1"/>
        </xdr:cNvPicPr>
      </xdr:nvPicPr>
      <xdr:blipFill>
        <a:blip xmlns:r="http://schemas.openxmlformats.org/officeDocument/2006/relationships" r:embed="rId7"/>
        <a:stretch>
          <a:fillRect/>
        </a:stretch>
      </xdr:blipFill>
      <xdr:spPr>
        <a:xfrm>
          <a:off x="371475" y="7298055"/>
          <a:ext cx="3472411" cy="2420940"/>
        </a:xfrm>
        <a:prstGeom prst="rect">
          <a:avLst/>
        </a:prstGeom>
      </xdr:spPr>
    </xdr:pic>
    <xdr:clientData/>
  </xdr:twoCellAnchor>
  <xdr:twoCellAnchor editAs="oneCell">
    <xdr:from>
      <xdr:col>6</xdr:col>
      <xdr:colOff>447675</xdr:colOff>
      <xdr:row>37</xdr:row>
      <xdr:rowOff>66675</xdr:rowOff>
    </xdr:from>
    <xdr:to>
      <xdr:col>10</xdr:col>
      <xdr:colOff>182469</xdr:colOff>
      <xdr:row>50</xdr:row>
      <xdr:rowOff>110175</xdr:rowOff>
    </xdr:to>
    <xdr:pic>
      <xdr:nvPicPr>
        <xdr:cNvPr id="9" name="Imagen 8">
          <a:extLst>
            <a:ext uri="{FF2B5EF4-FFF2-40B4-BE49-F238E27FC236}">
              <a16:creationId xmlns:a16="http://schemas.microsoft.com/office/drawing/2014/main" id="{AF5606C7-CEBB-40C5-B498-AC412ADC7795}"/>
            </a:ext>
          </a:extLst>
        </xdr:cNvPr>
        <xdr:cNvPicPr>
          <a:picLocks noChangeAspect="1"/>
        </xdr:cNvPicPr>
      </xdr:nvPicPr>
      <xdr:blipFill>
        <a:blip xmlns:r="http://schemas.openxmlformats.org/officeDocument/2006/relationships" r:embed="rId8"/>
        <a:stretch>
          <a:fillRect/>
        </a:stretch>
      </xdr:blipFill>
      <xdr:spPr>
        <a:xfrm>
          <a:off x="4920615" y="7298055"/>
          <a:ext cx="3483834" cy="2420940"/>
        </a:xfrm>
        <a:prstGeom prst="rect">
          <a:avLst/>
        </a:prstGeom>
      </xdr:spPr>
    </xdr:pic>
    <xdr:clientData/>
  </xdr:twoCellAnchor>
  <xdr:twoCellAnchor editAs="oneCell">
    <xdr:from>
      <xdr:col>0</xdr:col>
      <xdr:colOff>295275</xdr:colOff>
      <xdr:row>53</xdr:row>
      <xdr:rowOff>66675</xdr:rowOff>
    </xdr:from>
    <xdr:to>
      <xdr:col>4</xdr:col>
      <xdr:colOff>591730</xdr:colOff>
      <xdr:row>66</xdr:row>
      <xdr:rowOff>110175</xdr:rowOff>
    </xdr:to>
    <xdr:pic>
      <xdr:nvPicPr>
        <xdr:cNvPr id="10" name="Imagen 9">
          <a:extLst>
            <a:ext uri="{FF2B5EF4-FFF2-40B4-BE49-F238E27FC236}">
              <a16:creationId xmlns:a16="http://schemas.microsoft.com/office/drawing/2014/main" id="{F0997797-8DB1-4D6E-856B-6B120D4CE928}"/>
            </a:ext>
          </a:extLst>
        </xdr:cNvPr>
        <xdr:cNvPicPr>
          <a:picLocks noChangeAspect="1"/>
        </xdr:cNvPicPr>
      </xdr:nvPicPr>
      <xdr:blipFill>
        <a:blip xmlns:r="http://schemas.openxmlformats.org/officeDocument/2006/relationships" r:embed="rId9"/>
        <a:stretch>
          <a:fillRect/>
        </a:stretch>
      </xdr:blipFill>
      <xdr:spPr>
        <a:xfrm>
          <a:off x="295275" y="10239375"/>
          <a:ext cx="3466375" cy="2420940"/>
        </a:xfrm>
        <a:prstGeom prst="rect">
          <a:avLst/>
        </a:prstGeom>
      </xdr:spPr>
    </xdr:pic>
    <xdr:clientData/>
  </xdr:twoCellAnchor>
  <xdr:twoCellAnchor editAs="oneCell">
    <xdr:from>
      <xdr:col>6</xdr:col>
      <xdr:colOff>400051</xdr:colOff>
      <xdr:row>53</xdr:row>
      <xdr:rowOff>66675</xdr:rowOff>
    </xdr:from>
    <xdr:to>
      <xdr:col>10</xdr:col>
      <xdr:colOff>128802</xdr:colOff>
      <xdr:row>66</xdr:row>
      <xdr:rowOff>110175</xdr:rowOff>
    </xdr:to>
    <xdr:pic>
      <xdr:nvPicPr>
        <xdr:cNvPr id="11" name="Imagen 10">
          <a:extLst>
            <a:ext uri="{FF2B5EF4-FFF2-40B4-BE49-F238E27FC236}">
              <a16:creationId xmlns:a16="http://schemas.microsoft.com/office/drawing/2014/main" id="{31D3F57F-D937-42F4-856A-29644E845F3F}"/>
            </a:ext>
          </a:extLst>
        </xdr:cNvPr>
        <xdr:cNvPicPr>
          <a:picLocks noChangeAspect="1"/>
        </xdr:cNvPicPr>
      </xdr:nvPicPr>
      <xdr:blipFill>
        <a:blip xmlns:r="http://schemas.openxmlformats.org/officeDocument/2006/relationships" r:embed="rId10"/>
        <a:stretch>
          <a:fillRect/>
        </a:stretch>
      </xdr:blipFill>
      <xdr:spPr>
        <a:xfrm>
          <a:off x="4872991" y="10239375"/>
          <a:ext cx="3477791" cy="2420940"/>
        </a:xfrm>
        <a:prstGeom prst="rect">
          <a:avLst/>
        </a:prstGeom>
      </xdr:spPr>
    </xdr:pic>
    <xdr:clientData/>
  </xdr:twoCellAnchor>
  <xdr:twoCellAnchor editAs="oneCell">
    <xdr:from>
      <xdr:col>0</xdr:col>
      <xdr:colOff>266700</xdr:colOff>
      <xdr:row>69</xdr:row>
      <xdr:rowOff>66675</xdr:rowOff>
    </xdr:from>
    <xdr:to>
      <xdr:col>4</xdr:col>
      <xdr:colOff>571265</xdr:colOff>
      <xdr:row>82</xdr:row>
      <xdr:rowOff>110175</xdr:rowOff>
    </xdr:to>
    <xdr:pic>
      <xdr:nvPicPr>
        <xdr:cNvPr id="12" name="Imagen 11">
          <a:extLst>
            <a:ext uri="{FF2B5EF4-FFF2-40B4-BE49-F238E27FC236}">
              <a16:creationId xmlns:a16="http://schemas.microsoft.com/office/drawing/2014/main" id="{3106080F-3BBA-4FE1-8995-31C0CDF73ACB}"/>
            </a:ext>
          </a:extLst>
        </xdr:cNvPr>
        <xdr:cNvPicPr>
          <a:picLocks noChangeAspect="1"/>
        </xdr:cNvPicPr>
      </xdr:nvPicPr>
      <xdr:blipFill>
        <a:blip xmlns:r="http://schemas.openxmlformats.org/officeDocument/2006/relationships" r:embed="rId11"/>
        <a:stretch>
          <a:fillRect/>
        </a:stretch>
      </xdr:blipFill>
      <xdr:spPr>
        <a:xfrm>
          <a:off x="266700" y="13180695"/>
          <a:ext cx="3474485" cy="2420940"/>
        </a:xfrm>
        <a:prstGeom prst="rect">
          <a:avLst/>
        </a:prstGeom>
      </xdr:spPr>
    </xdr:pic>
    <xdr:clientData/>
  </xdr:twoCellAnchor>
  <xdr:twoCellAnchor editAs="oneCell">
    <xdr:from>
      <xdr:col>6</xdr:col>
      <xdr:colOff>390526</xdr:colOff>
      <xdr:row>69</xdr:row>
      <xdr:rowOff>47625</xdr:rowOff>
    </xdr:from>
    <xdr:to>
      <xdr:col>10</xdr:col>
      <xdr:colOff>117933</xdr:colOff>
      <xdr:row>82</xdr:row>
      <xdr:rowOff>91125</xdr:rowOff>
    </xdr:to>
    <xdr:pic>
      <xdr:nvPicPr>
        <xdr:cNvPr id="13" name="Imagen 12">
          <a:extLst>
            <a:ext uri="{FF2B5EF4-FFF2-40B4-BE49-F238E27FC236}">
              <a16:creationId xmlns:a16="http://schemas.microsoft.com/office/drawing/2014/main" id="{66CC9BAE-5ACF-4330-958A-DC4FFC4DC331}"/>
            </a:ext>
          </a:extLst>
        </xdr:cNvPr>
        <xdr:cNvPicPr>
          <a:picLocks noChangeAspect="1"/>
        </xdr:cNvPicPr>
      </xdr:nvPicPr>
      <xdr:blipFill>
        <a:blip xmlns:r="http://schemas.openxmlformats.org/officeDocument/2006/relationships" r:embed="rId12"/>
        <a:stretch>
          <a:fillRect/>
        </a:stretch>
      </xdr:blipFill>
      <xdr:spPr>
        <a:xfrm>
          <a:off x="4863466" y="13161645"/>
          <a:ext cx="3476447" cy="2420940"/>
        </a:xfrm>
        <a:prstGeom prst="rect">
          <a:avLst/>
        </a:prstGeom>
      </xdr:spPr>
    </xdr:pic>
    <xdr:clientData/>
  </xdr:twoCellAnchor>
  <xdr:twoCellAnchor editAs="oneCell">
    <xdr:from>
      <xdr:col>0</xdr:col>
      <xdr:colOff>266700</xdr:colOff>
      <xdr:row>85</xdr:row>
      <xdr:rowOff>47625</xdr:rowOff>
    </xdr:from>
    <xdr:to>
      <xdr:col>4</xdr:col>
      <xdr:colOff>578559</xdr:colOff>
      <xdr:row>98</xdr:row>
      <xdr:rowOff>91125</xdr:rowOff>
    </xdr:to>
    <xdr:pic>
      <xdr:nvPicPr>
        <xdr:cNvPr id="14" name="Imagen 13">
          <a:extLst>
            <a:ext uri="{FF2B5EF4-FFF2-40B4-BE49-F238E27FC236}">
              <a16:creationId xmlns:a16="http://schemas.microsoft.com/office/drawing/2014/main" id="{A0172911-B48A-4E2B-84B0-544528B2903E}"/>
            </a:ext>
          </a:extLst>
        </xdr:cNvPr>
        <xdr:cNvPicPr>
          <a:picLocks noChangeAspect="1"/>
        </xdr:cNvPicPr>
      </xdr:nvPicPr>
      <xdr:blipFill>
        <a:blip xmlns:r="http://schemas.openxmlformats.org/officeDocument/2006/relationships" r:embed="rId13"/>
        <a:stretch>
          <a:fillRect/>
        </a:stretch>
      </xdr:blipFill>
      <xdr:spPr>
        <a:xfrm>
          <a:off x="266700" y="16102965"/>
          <a:ext cx="3481779" cy="2420940"/>
        </a:xfrm>
        <a:prstGeom prst="rect">
          <a:avLst/>
        </a:prstGeom>
      </xdr:spPr>
    </xdr:pic>
    <xdr:clientData/>
  </xdr:twoCellAnchor>
  <xdr:twoCellAnchor editAs="oneCell">
    <xdr:from>
      <xdr:col>6</xdr:col>
      <xdr:colOff>361950</xdr:colOff>
      <xdr:row>85</xdr:row>
      <xdr:rowOff>57150</xdr:rowOff>
    </xdr:from>
    <xdr:to>
      <xdr:col>10</xdr:col>
      <xdr:colOff>96534</xdr:colOff>
      <xdr:row>98</xdr:row>
      <xdr:rowOff>100650</xdr:rowOff>
    </xdr:to>
    <xdr:pic>
      <xdr:nvPicPr>
        <xdr:cNvPr id="15" name="Imagen 14">
          <a:extLst>
            <a:ext uri="{FF2B5EF4-FFF2-40B4-BE49-F238E27FC236}">
              <a16:creationId xmlns:a16="http://schemas.microsoft.com/office/drawing/2014/main" id="{1C96D038-984D-40EF-B3F7-E692C2DD61D1}"/>
            </a:ext>
          </a:extLst>
        </xdr:cNvPr>
        <xdr:cNvPicPr>
          <a:picLocks noChangeAspect="1"/>
        </xdr:cNvPicPr>
      </xdr:nvPicPr>
      <xdr:blipFill>
        <a:blip xmlns:r="http://schemas.openxmlformats.org/officeDocument/2006/relationships" r:embed="rId14"/>
        <a:stretch>
          <a:fillRect/>
        </a:stretch>
      </xdr:blipFill>
      <xdr:spPr>
        <a:xfrm>
          <a:off x="4834890" y="16112490"/>
          <a:ext cx="3483624" cy="2420940"/>
        </a:xfrm>
        <a:prstGeom prst="rect">
          <a:avLst/>
        </a:prstGeom>
      </xdr:spPr>
    </xdr:pic>
    <xdr:clientData/>
  </xdr:twoCellAnchor>
  <xdr:twoCellAnchor editAs="oneCell">
    <xdr:from>
      <xdr:col>0</xdr:col>
      <xdr:colOff>276225</xdr:colOff>
      <xdr:row>101</xdr:row>
      <xdr:rowOff>95250</xdr:rowOff>
    </xdr:from>
    <xdr:to>
      <xdr:col>4</xdr:col>
      <xdr:colOff>576882</xdr:colOff>
      <xdr:row>114</xdr:row>
      <xdr:rowOff>138750</xdr:rowOff>
    </xdr:to>
    <xdr:pic>
      <xdr:nvPicPr>
        <xdr:cNvPr id="16" name="Imagen 15">
          <a:extLst>
            <a:ext uri="{FF2B5EF4-FFF2-40B4-BE49-F238E27FC236}">
              <a16:creationId xmlns:a16="http://schemas.microsoft.com/office/drawing/2014/main" id="{8FEF1024-1420-4FF3-AC89-19DF36E17855}"/>
            </a:ext>
          </a:extLst>
        </xdr:cNvPr>
        <xdr:cNvPicPr>
          <a:picLocks noChangeAspect="1"/>
        </xdr:cNvPicPr>
      </xdr:nvPicPr>
      <xdr:blipFill>
        <a:blip xmlns:r="http://schemas.openxmlformats.org/officeDocument/2006/relationships" r:embed="rId15"/>
        <a:stretch>
          <a:fillRect/>
        </a:stretch>
      </xdr:blipFill>
      <xdr:spPr>
        <a:xfrm>
          <a:off x="276225" y="19091910"/>
          <a:ext cx="3470577" cy="2420940"/>
        </a:xfrm>
        <a:prstGeom prst="rect">
          <a:avLst/>
        </a:prstGeom>
      </xdr:spPr>
    </xdr:pic>
    <xdr:clientData/>
  </xdr:twoCellAnchor>
  <xdr:twoCellAnchor editAs="oneCell">
    <xdr:from>
      <xdr:col>6</xdr:col>
      <xdr:colOff>352426</xdr:colOff>
      <xdr:row>101</xdr:row>
      <xdr:rowOff>66675</xdr:rowOff>
    </xdr:from>
    <xdr:to>
      <xdr:col>10</xdr:col>
      <xdr:colOff>78439</xdr:colOff>
      <xdr:row>114</xdr:row>
      <xdr:rowOff>110175</xdr:rowOff>
    </xdr:to>
    <xdr:pic>
      <xdr:nvPicPr>
        <xdr:cNvPr id="17" name="Imagen 16">
          <a:extLst>
            <a:ext uri="{FF2B5EF4-FFF2-40B4-BE49-F238E27FC236}">
              <a16:creationId xmlns:a16="http://schemas.microsoft.com/office/drawing/2014/main" id="{164DF467-466B-4CCA-80EB-D5C74574F886}"/>
            </a:ext>
          </a:extLst>
        </xdr:cNvPr>
        <xdr:cNvPicPr>
          <a:picLocks noChangeAspect="1"/>
        </xdr:cNvPicPr>
      </xdr:nvPicPr>
      <xdr:blipFill>
        <a:blip xmlns:r="http://schemas.openxmlformats.org/officeDocument/2006/relationships" r:embed="rId16"/>
        <a:stretch>
          <a:fillRect/>
        </a:stretch>
      </xdr:blipFill>
      <xdr:spPr>
        <a:xfrm>
          <a:off x="4825366" y="19063335"/>
          <a:ext cx="3475053" cy="2420940"/>
        </a:xfrm>
        <a:prstGeom prst="rect">
          <a:avLst/>
        </a:prstGeom>
      </xdr:spPr>
    </xdr:pic>
    <xdr:clientData/>
  </xdr:twoCellAnchor>
  <xdr:twoCellAnchor editAs="oneCell">
    <xdr:from>
      <xdr:col>0</xdr:col>
      <xdr:colOff>266700</xdr:colOff>
      <xdr:row>117</xdr:row>
      <xdr:rowOff>85725</xdr:rowOff>
    </xdr:from>
    <xdr:to>
      <xdr:col>4</xdr:col>
      <xdr:colOff>542517</xdr:colOff>
      <xdr:row>130</xdr:row>
      <xdr:rowOff>129225</xdr:rowOff>
    </xdr:to>
    <xdr:pic>
      <xdr:nvPicPr>
        <xdr:cNvPr id="18" name="Imagen 17">
          <a:extLst>
            <a:ext uri="{FF2B5EF4-FFF2-40B4-BE49-F238E27FC236}">
              <a16:creationId xmlns:a16="http://schemas.microsoft.com/office/drawing/2014/main" id="{0F3C1F68-3A0E-4FFF-8343-777254F17B88}"/>
            </a:ext>
          </a:extLst>
        </xdr:cNvPr>
        <xdr:cNvPicPr>
          <a:picLocks noChangeAspect="1"/>
        </xdr:cNvPicPr>
      </xdr:nvPicPr>
      <xdr:blipFill>
        <a:blip xmlns:r="http://schemas.openxmlformats.org/officeDocument/2006/relationships" r:embed="rId17"/>
        <a:stretch>
          <a:fillRect/>
        </a:stretch>
      </xdr:blipFill>
      <xdr:spPr>
        <a:xfrm>
          <a:off x="266700" y="22023705"/>
          <a:ext cx="3445737" cy="2420940"/>
        </a:xfrm>
        <a:prstGeom prst="rect">
          <a:avLst/>
        </a:prstGeom>
      </xdr:spPr>
    </xdr:pic>
    <xdr:clientData/>
  </xdr:twoCellAnchor>
  <xdr:twoCellAnchor editAs="oneCell">
    <xdr:from>
      <xdr:col>6</xdr:col>
      <xdr:colOff>361951</xdr:colOff>
      <xdr:row>117</xdr:row>
      <xdr:rowOff>76200</xdr:rowOff>
    </xdr:from>
    <xdr:to>
      <xdr:col>10</xdr:col>
      <xdr:colOff>62802</xdr:colOff>
      <xdr:row>130</xdr:row>
      <xdr:rowOff>119700</xdr:rowOff>
    </xdr:to>
    <xdr:pic>
      <xdr:nvPicPr>
        <xdr:cNvPr id="19" name="Imagen 18">
          <a:extLst>
            <a:ext uri="{FF2B5EF4-FFF2-40B4-BE49-F238E27FC236}">
              <a16:creationId xmlns:a16="http://schemas.microsoft.com/office/drawing/2014/main" id="{5DAD4715-094D-44EF-B415-BF9D1CAAD19D}"/>
            </a:ext>
          </a:extLst>
        </xdr:cNvPr>
        <xdr:cNvPicPr>
          <a:picLocks noChangeAspect="1"/>
        </xdr:cNvPicPr>
      </xdr:nvPicPr>
      <xdr:blipFill>
        <a:blip xmlns:r="http://schemas.openxmlformats.org/officeDocument/2006/relationships" r:embed="rId18"/>
        <a:stretch>
          <a:fillRect/>
        </a:stretch>
      </xdr:blipFill>
      <xdr:spPr>
        <a:xfrm>
          <a:off x="4834891" y="22014180"/>
          <a:ext cx="3449891" cy="2420940"/>
        </a:xfrm>
        <a:prstGeom prst="rect">
          <a:avLst/>
        </a:prstGeom>
      </xdr:spPr>
    </xdr:pic>
    <xdr:clientData/>
  </xdr:twoCellAnchor>
  <xdr:twoCellAnchor editAs="oneCell">
    <xdr:from>
      <xdr:col>0</xdr:col>
      <xdr:colOff>209550</xdr:colOff>
      <xdr:row>133</xdr:row>
      <xdr:rowOff>66675</xdr:rowOff>
    </xdr:from>
    <xdr:to>
      <xdr:col>4</xdr:col>
      <xdr:colOff>492465</xdr:colOff>
      <xdr:row>146</xdr:row>
      <xdr:rowOff>109914</xdr:rowOff>
    </xdr:to>
    <xdr:pic>
      <xdr:nvPicPr>
        <xdr:cNvPr id="20" name="Imagen 19">
          <a:extLst>
            <a:ext uri="{FF2B5EF4-FFF2-40B4-BE49-F238E27FC236}">
              <a16:creationId xmlns:a16="http://schemas.microsoft.com/office/drawing/2014/main" id="{ACBB5133-4FFA-4C05-B15E-8D37D5C92506}"/>
            </a:ext>
          </a:extLst>
        </xdr:cNvPr>
        <xdr:cNvPicPr>
          <a:picLocks noChangeAspect="1"/>
        </xdr:cNvPicPr>
      </xdr:nvPicPr>
      <xdr:blipFill>
        <a:blip xmlns:r="http://schemas.openxmlformats.org/officeDocument/2006/relationships" r:embed="rId19"/>
        <a:stretch>
          <a:fillRect/>
        </a:stretch>
      </xdr:blipFill>
      <xdr:spPr>
        <a:xfrm>
          <a:off x="209550" y="24945975"/>
          <a:ext cx="3452835" cy="2420679"/>
        </a:xfrm>
        <a:prstGeom prst="rect">
          <a:avLst/>
        </a:prstGeom>
      </xdr:spPr>
    </xdr:pic>
    <xdr:clientData/>
  </xdr:twoCellAnchor>
  <xdr:twoCellAnchor editAs="oneCell">
    <xdr:from>
      <xdr:col>6</xdr:col>
      <xdr:colOff>285750</xdr:colOff>
      <xdr:row>133</xdr:row>
      <xdr:rowOff>47625</xdr:rowOff>
    </xdr:from>
    <xdr:to>
      <xdr:col>9</xdr:col>
      <xdr:colOff>746684</xdr:colOff>
      <xdr:row>146</xdr:row>
      <xdr:rowOff>91125</xdr:rowOff>
    </xdr:to>
    <xdr:pic>
      <xdr:nvPicPr>
        <xdr:cNvPr id="21" name="Imagen 20">
          <a:extLst>
            <a:ext uri="{FF2B5EF4-FFF2-40B4-BE49-F238E27FC236}">
              <a16:creationId xmlns:a16="http://schemas.microsoft.com/office/drawing/2014/main" id="{3CF37CD0-4395-4123-A503-5446B7AE964F}"/>
            </a:ext>
          </a:extLst>
        </xdr:cNvPr>
        <xdr:cNvPicPr>
          <a:picLocks noChangeAspect="1"/>
        </xdr:cNvPicPr>
      </xdr:nvPicPr>
      <xdr:blipFill>
        <a:blip xmlns:r="http://schemas.openxmlformats.org/officeDocument/2006/relationships" r:embed="rId20"/>
        <a:stretch>
          <a:fillRect/>
        </a:stretch>
      </xdr:blipFill>
      <xdr:spPr>
        <a:xfrm>
          <a:off x="4758690" y="24926925"/>
          <a:ext cx="3417494" cy="2420940"/>
        </a:xfrm>
        <a:prstGeom prst="rect">
          <a:avLst/>
        </a:prstGeom>
      </xdr:spPr>
    </xdr:pic>
    <xdr:clientData/>
  </xdr:twoCellAnchor>
  <xdr:twoCellAnchor editAs="oneCell">
    <xdr:from>
      <xdr:col>0</xdr:col>
      <xdr:colOff>114300</xdr:colOff>
      <xdr:row>149</xdr:row>
      <xdr:rowOff>85725</xdr:rowOff>
    </xdr:from>
    <xdr:to>
      <xdr:col>4</xdr:col>
      <xdr:colOff>394587</xdr:colOff>
      <xdr:row>162</xdr:row>
      <xdr:rowOff>129225</xdr:rowOff>
    </xdr:to>
    <xdr:pic>
      <xdr:nvPicPr>
        <xdr:cNvPr id="22" name="Imagen 21">
          <a:extLst>
            <a:ext uri="{FF2B5EF4-FFF2-40B4-BE49-F238E27FC236}">
              <a16:creationId xmlns:a16="http://schemas.microsoft.com/office/drawing/2014/main" id="{8B7C9E74-3B48-4268-9474-C1CCF956C226}"/>
            </a:ext>
          </a:extLst>
        </xdr:cNvPr>
        <xdr:cNvPicPr>
          <a:picLocks noChangeAspect="1"/>
        </xdr:cNvPicPr>
      </xdr:nvPicPr>
      <xdr:blipFill>
        <a:blip xmlns:r="http://schemas.openxmlformats.org/officeDocument/2006/relationships" r:embed="rId21"/>
        <a:stretch>
          <a:fillRect/>
        </a:stretch>
      </xdr:blipFill>
      <xdr:spPr>
        <a:xfrm>
          <a:off x="114300" y="27906345"/>
          <a:ext cx="3450207" cy="2420940"/>
        </a:xfrm>
        <a:prstGeom prst="rect">
          <a:avLst/>
        </a:prstGeom>
      </xdr:spPr>
    </xdr:pic>
    <xdr:clientData/>
  </xdr:twoCellAnchor>
  <xdr:twoCellAnchor editAs="oneCell">
    <xdr:from>
      <xdr:col>6</xdr:col>
      <xdr:colOff>342901</xdr:colOff>
      <xdr:row>149</xdr:row>
      <xdr:rowOff>95250</xdr:rowOff>
    </xdr:from>
    <xdr:to>
      <xdr:col>10</xdr:col>
      <xdr:colOff>43458</xdr:colOff>
      <xdr:row>162</xdr:row>
      <xdr:rowOff>138750</xdr:rowOff>
    </xdr:to>
    <xdr:pic>
      <xdr:nvPicPr>
        <xdr:cNvPr id="23" name="Imagen 22">
          <a:extLst>
            <a:ext uri="{FF2B5EF4-FFF2-40B4-BE49-F238E27FC236}">
              <a16:creationId xmlns:a16="http://schemas.microsoft.com/office/drawing/2014/main" id="{281ADF29-DBBC-439F-8F97-B8EAA9D362DB}"/>
            </a:ext>
          </a:extLst>
        </xdr:cNvPr>
        <xdr:cNvPicPr>
          <a:picLocks noChangeAspect="1"/>
        </xdr:cNvPicPr>
      </xdr:nvPicPr>
      <xdr:blipFill>
        <a:blip xmlns:r="http://schemas.openxmlformats.org/officeDocument/2006/relationships" r:embed="rId22"/>
        <a:stretch>
          <a:fillRect/>
        </a:stretch>
      </xdr:blipFill>
      <xdr:spPr>
        <a:xfrm>
          <a:off x="4815841" y="27915870"/>
          <a:ext cx="3449597" cy="2420940"/>
        </a:xfrm>
        <a:prstGeom prst="rect">
          <a:avLst/>
        </a:prstGeom>
      </xdr:spPr>
    </xdr:pic>
    <xdr:clientData/>
  </xdr:twoCellAnchor>
  <xdr:twoCellAnchor editAs="oneCell">
    <xdr:from>
      <xdr:col>0</xdr:col>
      <xdr:colOff>104775</xdr:colOff>
      <xdr:row>165</xdr:row>
      <xdr:rowOff>57150</xdr:rowOff>
    </xdr:from>
    <xdr:to>
      <xdr:col>4</xdr:col>
      <xdr:colOff>408128</xdr:colOff>
      <xdr:row>178</xdr:row>
      <xdr:rowOff>100650</xdr:rowOff>
    </xdr:to>
    <xdr:pic>
      <xdr:nvPicPr>
        <xdr:cNvPr id="24" name="Imagen 23">
          <a:extLst>
            <a:ext uri="{FF2B5EF4-FFF2-40B4-BE49-F238E27FC236}">
              <a16:creationId xmlns:a16="http://schemas.microsoft.com/office/drawing/2014/main" id="{CAC7AD3A-64E2-4CB7-AC1A-9A85917A8A73}"/>
            </a:ext>
          </a:extLst>
        </xdr:cNvPr>
        <xdr:cNvPicPr>
          <a:picLocks noChangeAspect="1"/>
        </xdr:cNvPicPr>
      </xdr:nvPicPr>
      <xdr:blipFill>
        <a:blip xmlns:r="http://schemas.openxmlformats.org/officeDocument/2006/relationships" r:embed="rId23"/>
        <a:stretch>
          <a:fillRect/>
        </a:stretch>
      </xdr:blipFill>
      <xdr:spPr>
        <a:xfrm>
          <a:off x="104775" y="30819090"/>
          <a:ext cx="3473273" cy="2420940"/>
        </a:xfrm>
        <a:prstGeom prst="rect">
          <a:avLst/>
        </a:prstGeom>
      </xdr:spPr>
    </xdr:pic>
    <xdr:clientData/>
  </xdr:twoCellAnchor>
  <xdr:twoCellAnchor editAs="oneCell">
    <xdr:from>
      <xdr:col>7</xdr:col>
      <xdr:colOff>171450</xdr:colOff>
      <xdr:row>165</xdr:row>
      <xdr:rowOff>47625</xdr:rowOff>
    </xdr:from>
    <xdr:to>
      <xdr:col>8</xdr:col>
      <xdr:colOff>718744</xdr:colOff>
      <xdr:row>178</xdr:row>
      <xdr:rowOff>91125</xdr:rowOff>
    </xdr:to>
    <xdr:pic>
      <xdr:nvPicPr>
        <xdr:cNvPr id="25" name="Imagen 24">
          <a:extLst>
            <a:ext uri="{FF2B5EF4-FFF2-40B4-BE49-F238E27FC236}">
              <a16:creationId xmlns:a16="http://schemas.microsoft.com/office/drawing/2014/main" id="{E644C49E-D184-4749-A592-15151087205E}"/>
            </a:ext>
          </a:extLst>
        </xdr:cNvPr>
        <xdr:cNvPicPr>
          <a:picLocks noChangeAspect="1"/>
        </xdr:cNvPicPr>
      </xdr:nvPicPr>
      <xdr:blipFill>
        <a:blip xmlns:r="http://schemas.openxmlformats.org/officeDocument/2006/relationships" r:embed="rId24"/>
        <a:stretch>
          <a:fillRect/>
        </a:stretch>
      </xdr:blipFill>
      <xdr:spPr>
        <a:xfrm>
          <a:off x="5436870" y="30809565"/>
          <a:ext cx="1918894" cy="2420940"/>
        </a:xfrm>
        <a:prstGeom prst="rect">
          <a:avLst/>
        </a:prstGeom>
      </xdr:spPr>
    </xdr:pic>
    <xdr:clientData/>
  </xdr:twoCellAnchor>
  <xdr:twoCellAnchor editAs="oneCell">
    <xdr:from>
      <xdr:col>0</xdr:col>
      <xdr:colOff>95250</xdr:colOff>
      <xdr:row>181</xdr:row>
      <xdr:rowOff>28575</xdr:rowOff>
    </xdr:from>
    <xdr:to>
      <xdr:col>4</xdr:col>
      <xdr:colOff>404641</xdr:colOff>
      <xdr:row>194</xdr:row>
      <xdr:rowOff>72075</xdr:rowOff>
    </xdr:to>
    <xdr:pic>
      <xdr:nvPicPr>
        <xdr:cNvPr id="26" name="Imagen 25">
          <a:extLst>
            <a:ext uri="{FF2B5EF4-FFF2-40B4-BE49-F238E27FC236}">
              <a16:creationId xmlns:a16="http://schemas.microsoft.com/office/drawing/2014/main" id="{86D3E147-FA65-44CF-B054-6F4E5519C2E8}"/>
            </a:ext>
          </a:extLst>
        </xdr:cNvPr>
        <xdr:cNvPicPr>
          <a:picLocks noChangeAspect="1"/>
        </xdr:cNvPicPr>
      </xdr:nvPicPr>
      <xdr:blipFill>
        <a:blip xmlns:r="http://schemas.openxmlformats.org/officeDocument/2006/relationships" r:embed="rId25"/>
        <a:stretch>
          <a:fillRect/>
        </a:stretch>
      </xdr:blipFill>
      <xdr:spPr>
        <a:xfrm>
          <a:off x="95250" y="33731835"/>
          <a:ext cx="3479311" cy="2420940"/>
        </a:xfrm>
        <a:prstGeom prst="rect">
          <a:avLst/>
        </a:prstGeom>
      </xdr:spPr>
    </xdr:pic>
    <xdr:clientData/>
  </xdr:twoCellAnchor>
  <xdr:twoCellAnchor editAs="oneCell">
    <xdr:from>
      <xdr:col>6</xdr:col>
      <xdr:colOff>457200</xdr:colOff>
      <xdr:row>181</xdr:row>
      <xdr:rowOff>76200</xdr:rowOff>
    </xdr:from>
    <xdr:to>
      <xdr:col>10</xdr:col>
      <xdr:colOff>195042</xdr:colOff>
      <xdr:row>194</xdr:row>
      <xdr:rowOff>119700</xdr:rowOff>
    </xdr:to>
    <xdr:pic>
      <xdr:nvPicPr>
        <xdr:cNvPr id="27" name="Imagen 26">
          <a:extLst>
            <a:ext uri="{FF2B5EF4-FFF2-40B4-BE49-F238E27FC236}">
              <a16:creationId xmlns:a16="http://schemas.microsoft.com/office/drawing/2014/main" id="{69069D5F-66CD-49E2-B38E-C931558DB51D}"/>
            </a:ext>
          </a:extLst>
        </xdr:cNvPr>
        <xdr:cNvPicPr>
          <a:picLocks noChangeAspect="1"/>
        </xdr:cNvPicPr>
      </xdr:nvPicPr>
      <xdr:blipFill>
        <a:blip xmlns:r="http://schemas.openxmlformats.org/officeDocument/2006/relationships" r:embed="rId26"/>
        <a:stretch>
          <a:fillRect/>
        </a:stretch>
      </xdr:blipFill>
      <xdr:spPr>
        <a:xfrm>
          <a:off x="4930140" y="33779460"/>
          <a:ext cx="3486882" cy="2420940"/>
        </a:xfrm>
        <a:prstGeom prst="rect">
          <a:avLst/>
        </a:prstGeom>
      </xdr:spPr>
    </xdr:pic>
    <xdr:clientData/>
  </xdr:twoCellAnchor>
  <xdr:twoCellAnchor editAs="oneCell">
    <xdr:from>
      <xdr:col>0</xdr:col>
      <xdr:colOff>76200</xdr:colOff>
      <xdr:row>197</xdr:row>
      <xdr:rowOff>76200</xdr:rowOff>
    </xdr:from>
    <xdr:to>
      <xdr:col>4</xdr:col>
      <xdr:colOff>388200</xdr:colOff>
      <xdr:row>210</xdr:row>
      <xdr:rowOff>119700</xdr:rowOff>
    </xdr:to>
    <xdr:pic>
      <xdr:nvPicPr>
        <xdr:cNvPr id="28" name="Imagen 27">
          <a:extLst>
            <a:ext uri="{FF2B5EF4-FFF2-40B4-BE49-F238E27FC236}">
              <a16:creationId xmlns:a16="http://schemas.microsoft.com/office/drawing/2014/main" id="{54E70E67-0BC3-4FF0-B5F5-55300C12D00A}"/>
            </a:ext>
          </a:extLst>
        </xdr:cNvPr>
        <xdr:cNvPicPr>
          <a:picLocks noChangeAspect="1"/>
        </xdr:cNvPicPr>
      </xdr:nvPicPr>
      <xdr:blipFill>
        <a:blip xmlns:r="http://schemas.openxmlformats.org/officeDocument/2006/relationships" r:embed="rId27"/>
        <a:stretch>
          <a:fillRect/>
        </a:stretch>
      </xdr:blipFill>
      <xdr:spPr>
        <a:xfrm>
          <a:off x="76200" y="36720780"/>
          <a:ext cx="3481920" cy="2420940"/>
        </a:xfrm>
        <a:prstGeom prst="rect">
          <a:avLst/>
        </a:prstGeom>
      </xdr:spPr>
    </xdr:pic>
    <xdr:clientData/>
  </xdr:twoCellAnchor>
  <xdr:twoCellAnchor editAs="oneCell">
    <xdr:from>
      <xdr:col>6</xdr:col>
      <xdr:colOff>342900</xdr:colOff>
      <xdr:row>197</xdr:row>
      <xdr:rowOff>66675</xdr:rowOff>
    </xdr:from>
    <xdr:to>
      <xdr:col>10</xdr:col>
      <xdr:colOff>83399</xdr:colOff>
      <xdr:row>210</xdr:row>
      <xdr:rowOff>110175</xdr:rowOff>
    </xdr:to>
    <xdr:pic>
      <xdr:nvPicPr>
        <xdr:cNvPr id="29" name="Imagen 28">
          <a:extLst>
            <a:ext uri="{FF2B5EF4-FFF2-40B4-BE49-F238E27FC236}">
              <a16:creationId xmlns:a16="http://schemas.microsoft.com/office/drawing/2014/main" id="{48556D5F-A33F-4152-B808-6051975C6EC1}"/>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815840" y="36711255"/>
          <a:ext cx="3489539" cy="2420940"/>
        </a:xfrm>
        <a:prstGeom prst="rect">
          <a:avLst/>
        </a:prstGeom>
      </xdr:spPr>
    </xdr:pic>
    <xdr:clientData/>
  </xdr:twoCellAnchor>
  <xdr:twoCellAnchor editAs="oneCell">
    <xdr:from>
      <xdr:col>0</xdr:col>
      <xdr:colOff>95250</xdr:colOff>
      <xdr:row>213</xdr:row>
      <xdr:rowOff>57150</xdr:rowOff>
    </xdr:from>
    <xdr:to>
      <xdr:col>4</xdr:col>
      <xdr:colOff>400050</xdr:colOff>
      <xdr:row>226</xdr:row>
      <xdr:rowOff>95250</xdr:rowOff>
    </xdr:to>
    <xdr:pic>
      <xdr:nvPicPr>
        <xdr:cNvPr id="30" name="Imagen 29">
          <a:extLst>
            <a:ext uri="{FF2B5EF4-FFF2-40B4-BE49-F238E27FC236}">
              <a16:creationId xmlns:a16="http://schemas.microsoft.com/office/drawing/2014/main" id="{436BBD14-0345-4523-86FD-01D41471E761}"/>
            </a:ext>
          </a:extLst>
        </xdr:cNvPr>
        <xdr:cNvPicPr>
          <a:picLocks noChangeAspect="1"/>
        </xdr:cNvPicPr>
      </xdr:nvPicPr>
      <xdr:blipFill>
        <a:blip xmlns:r="http://schemas.openxmlformats.org/officeDocument/2006/relationships" r:embed="rId29"/>
        <a:stretch>
          <a:fillRect/>
        </a:stretch>
      </xdr:blipFill>
      <xdr:spPr>
        <a:xfrm>
          <a:off x="95250" y="39643050"/>
          <a:ext cx="3474720" cy="2415540"/>
        </a:xfrm>
        <a:prstGeom prst="rect">
          <a:avLst/>
        </a:prstGeom>
      </xdr:spPr>
    </xdr:pic>
    <xdr:clientData/>
  </xdr:twoCellAnchor>
  <xdr:twoCellAnchor editAs="oneCell">
    <xdr:from>
      <xdr:col>6</xdr:col>
      <xdr:colOff>266700</xdr:colOff>
      <xdr:row>213</xdr:row>
      <xdr:rowOff>57150</xdr:rowOff>
    </xdr:from>
    <xdr:to>
      <xdr:col>9</xdr:col>
      <xdr:colOff>754380</xdr:colOff>
      <xdr:row>226</xdr:row>
      <xdr:rowOff>95250</xdr:rowOff>
    </xdr:to>
    <xdr:pic>
      <xdr:nvPicPr>
        <xdr:cNvPr id="31" name="Imagen 30">
          <a:extLst>
            <a:ext uri="{FF2B5EF4-FFF2-40B4-BE49-F238E27FC236}">
              <a16:creationId xmlns:a16="http://schemas.microsoft.com/office/drawing/2014/main" id="{62D1F3AE-EF6C-462E-9ABA-E27BB70512BF}"/>
            </a:ext>
          </a:extLst>
        </xdr:cNvPr>
        <xdr:cNvPicPr>
          <a:picLocks noChangeAspect="1"/>
        </xdr:cNvPicPr>
      </xdr:nvPicPr>
      <xdr:blipFill>
        <a:blip xmlns:r="http://schemas.openxmlformats.org/officeDocument/2006/relationships" r:embed="rId30"/>
        <a:stretch>
          <a:fillRect/>
        </a:stretch>
      </xdr:blipFill>
      <xdr:spPr>
        <a:xfrm>
          <a:off x="4739640" y="39643050"/>
          <a:ext cx="3444240" cy="2415540"/>
        </a:xfrm>
        <a:prstGeom prst="rect">
          <a:avLst/>
        </a:prstGeom>
      </xdr:spPr>
    </xdr:pic>
    <xdr:clientData/>
  </xdr:twoCellAnchor>
  <xdr:twoCellAnchor editAs="oneCell">
    <xdr:from>
      <xdr:col>0</xdr:col>
      <xdr:colOff>114300</xdr:colOff>
      <xdr:row>229</xdr:row>
      <xdr:rowOff>47625</xdr:rowOff>
    </xdr:from>
    <xdr:to>
      <xdr:col>4</xdr:col>
      <xdr:colOff>426720</xdr:colOff>
      <xdr:row>242</xdr:row>
      <xdr:rowOff>85725</xdr:rowOff>
    </xdr:to>
    <xdr:pic>
      <xdr:nvPicPr>
        <xdr:cNvPr id="32" name="Imagen 31">
          <a:extLst>
            <a:ext uri="{FF2B5EF4-FFF2-40B4-BE49-F238E27FC236}">
              <a16:creationId xmlns:a16="http://schemas.microsoft.com/office/drawing/2014/main" id="{9D5EEC0B-F74E-4397-AF7F-E5999AE45DE5}"/>
            </a:ext>
          </a:extLst>
        </xdr:cNvPr>
        <xdr:cNvPicPr>
          <a:picLocks noChangeAspect="1"/>
        </xdr:cNvPicPr>
      </xdr:nvPicPr>
      <xdr:blipFill>
        <a:blip xmlns:r="http://schemas.openxmlformats.org/officeDocument/2006/relationships" r:embed="rId31"/>
        <a:stretch>
          <a:fillRect/>
        </a:stretch>
      </xdr:blipFill>
      <xdr:spPr>
        <a:xfrm>
          <a:off x="114300" y="42574845"/>
          <a:ext cx="3482340" cy="2415540"/>
        </a:xfrm>
        <a:prstGeom prst="rect">
          <a:avLst/>
        </a:prstGeom>
      </xdr:spPr>
    </xdr:pic>
    <xdr:clientData/>
  </xdr:twoCellAnchor>
  <xdr:twoCellAnchor editAs="oneCell">
    <xdr:from>
      <xdr:col>6</xdr:col>
      <xdr:colOff>285750</xdr:colOff>
      <xdr:row>229</xdr:row>
      <xdr:rowOff>104775</xdr:rowOff>
    </xdr:from>
    <xdr:to>
      <xdr:col>10</xdr:col>
      <xdr:colOff>26670</xdr:colOff>
      <xdr:row>242</xdr:row>
      <xdr:rowOff>142875</xdr:rowOff>
    </xdr:to>
    <xdr:pic>
      <xdr:nvPicPr>
        <xdr:cNvPr id="33" name="Imagen 32">
          <a:extLst>
            <a:ext uri="{FF2B5EF4-FFF2-40B4-BE49-F238E27FC236}">
              <a16:creationId xmlns:a16="http://schemas.microsoft.com/office/drawing/2014/main" id="{DD218145-9AC5-44A1-811C-1071C40C1596}"/>
            </a:ext>
          </a:extLst>
        </xdr:cNvPr>
        <xdr:cNvPicPr>
          <a:picLocks noChangeAspect="1"/>
        </xdr:cNvPicPr>
      </xdr:nvPicPr>
      <xdr:blipFill>
        <a:blip xmlns:r="http://schemas.openxmlformats.org/officeDocument/2006/relationships" r:embed="rId32"/>
        <a:stretch>
          <a:fillRect/>
        </a:stretch>
      </xdr:blipFill>
      <xdr:spPr>
        <a:xfrm>
          <a:off x="4758690" y="42631995"/>
          <a:ext cx="3489960" cy="2415540"/>
        </a:xfrm>
        <a:prstGeom prst="rect">
          <a:avLst/>
        </a:prstGeom>
      </xdr:spPr>
    </xdr:pic>
    <xdr:clientData/>
  </xdr:twoCellAnchor>
  <xdr:twoCellAnchor editAs="oneCell">
    <xdr:from>
      <xdr:col>0</xdr:col>
      <xdr:colOff>123825</xdr:colOff>
      <xdr:row>245</xdr:row>
      <xdr:rowOff>66675</xdr:rowOff>
    </xdr:from>
    <xdr:to>
      <xdr:col>4</xdr:col>
      <xdr:colOff>436245</xdr:colOff>
      <xdr:row>258</xdr:row>
      <xdr:rowOff>112395</xdr:rowOff>
    </xdr:to>
    <xdr:pic>
      <xdr:nvPicPr>
        <xdr:cNvPr id="34" name="Imagen 33">
          <a:extLst>
            <a:ext uri="{FF2B5EF4-FFF2-40B4-BE49-F238E27FC236}">
              <a16:creationId xmlns:a16="http://schemas.microsoft.com/office/drawing/2014/main" id="{B57A7263-F094-448E-A6F9-528726F06A26}"/>
            </a:ext>
          </a:extLst>
        </xdr:cNvPr>
        <xdr:cNvPicPr>
          <a:picLocks noChangeAspect="1"/>
        </xdr:cNvPicPr>
      </xdr:nvPicPr>
      <xdr:blipFill>
        <a:blip xmlns:r="http://schemas.openxmlformats.org/officeDocument/2006/relationships" r:embed="rId33"/>
        <a:stretch>
          <a:fillRect/>
        </a:stretch>
      </xdr:blipFill>
      <xdr:spPr>
        <a:xfrm>
          <a:off x="123825" y="45535215"/>
          <a:ext cx="3482340" cy="2423160"/>
        </a:xfrm>
        <a:prstGeom prst="rect">
          <a:avLst/>
        </a:prstGeom>
      </xdr:spPr>
    </xdr:pic>
    <xdr:clientData/>
  </xdr:twoCellAnchor>
  <xdr:twoCellAnchor editAs="oneCell">
    <xdr:from>
      <xdr:col>6</xdr:col>
      <xdr:colOff>276225</xdr:colOff>
      <xdr:row>245</xdr:row>
      <xdr:rowOff>76200</xdr:rowOff>
    </xdr:from>
    <xdr:to>
      <xdr:col>10</xdr:col>
      <xdr:colOff>17145</xdr:colOff>
      <xdr:row>258</xdr:row>
      <xdr:rowOff>121920</xdr:rowOff>
    </xdr:to>
    <xdr:pic>
      <xdr:nvPicPr>
        <xdr:cNvPr id="35" name="Imagen 34">
          <a:extLst>
            <a:ext uri="{FF2B5EF4-FFF2-40B4-BE49-F238E27FC236}">
              <a16:creationId xmlns:a16="http://schemas.microsoft.com/office/drawing/2014/main" id="{0EC331CB-516E-48C3-9314-BEECCBA358F3}"/>
            </a:ext>
          </a:extLst>
        </xdr:cNvPr>
        <xdr:cNvPicPr>
          <a:picLocks noChangeAspect="1"/>
        </xdr:cNvPicPr>
      </xdr:nvPicPr>
      <xdr:blipFill>
        <a:blip xmlns:r="http://schemas.openxmlformats.org/officeDocument/2006/relationships" r:embed="rId34"/>
        <a:stretch>
          <a:fillRect/>
        </a:stretch>
      </xdr:blipFill>
      <xdr:spPr>
        <a:xfrm>
          <a:off x="4749165" y="45544740"/>
          <a:ext cx="3489960" cy="2423160"/>
        </a:xfrm>
        <a:prstGeom prst="rect">
          <a:avLst/>
        </a:prstGeom>
      </xdr:spPr>
    </xdr:pic>
    <xdr:clientData/>
  </xdr:twoCellAnchor>
  <xdr:twoCellAnchor editAs="oneCell">
    <xdr:from>
      <xdr:col>0</xdr:col>
      <xdr:colOff>142875</xdr:colOff>
      <xdr:row>261</xdr:row>
      <xdr:rowOff>85725</xdr:rowOff>
    </xdr:from>
    <xdr:to>
      <xdr:col>4</xdr:col>
      <xdr:colOff>452112</xdr:colOff>
      <xdr:row>274</xdr:row>
      <xdr:rowOff>129225</xdr:rowOff>
    </xdr:to>
    <xdr:pic>
      <xdr:nvPicPr>
        <xdr:cNvPr id="36" name="Imagen 35">
          <a:extLst>
            <a:ext uri="{FF2B5EF4-FFF2-40B4-BE49-F238E27FC236}">
              <a16:creationId xmlns:a16="http://schemas.microsoft.com/office/drawing/2014/main" id="{3277B44C-9BF2-49FD-B362-C82C418DB45A}"/>
            </a:ext>
          </a:extLst>
        </xdr:cNvPr>
        <xdr:cNvPicPr>
          <a:picLocks noChangeAspect="1"/>
        </xdr:cNvPicPr>
      </xdr:nvPicPr>
      <xdr:blipFill>
        <a:blip xmlns:r="http://schemas.openxmlformats.org/officeDocument/2006/relationships" r:embed="rId35"/>
        <a:stretch>
          <a:fillRect/>
        </a:stretch>
      </xdr:blipFill>
      <xdr:spPr>
        <a:xfrm>
          <a:off x="142875" y="48495585"/>
          <a:ext cx="3479157" cy="2420940"/>
        </a:xfrm>
        <a:prstGeom prst="rect">
          <a:avLst/>
        </a:prstGeom>
      </xdr:spPr>
    </xdr:pic>
    <xdr:clientData/>
  </xdr:twoCellAnchor>
  <xdr:twoCellAnchor editAs="oneCell">
    <xdr:from>
      <xdr:col>6</xdr:col>
      <xdr:colOff>314325</xdr:colOff>
      <xdr:row>261</xdr:row>
      <xdr:rowOff>95250</xdr:rowOff>
    </xdr:from>
    <xdr:to>
      <xdr:col>10</xdr:col>
      <xdr:colOff>52062</xdr:colOff>
      <xdr:row>274</xdr:row>
      <xdr:rowOff>138750</xdr:rowOff>
    </xdr:to>
    <xdr:pic>
      <xdr:nvPicPr>
        <xdr:cNvPr id="37" name="Imagen 36">
          <a:extLst>
            <a:ext uri="{FF2B5EF4-FFF2-40B4-BE49-F238E27FC236}">
              <a16:creationId xmlns:a16="http://schemas.microsoft.com/office/drawing/2014/main" id="{C944551D-73FD-4BF0-BB22-A8A1AE0FE4DF}"/>
            </a:ext>
          </a:extLst>
        </xdr:cNvPr>
        <xdr:cNvPicPr>
          <a:picLocks noChangeAspect="1"/>
        </xdr:cNvPicPr>
      </xdr:nvPicPr>
      <xdr:blipFill>
        <a:blip xmlns:r="http://schemas.openxmlformats.org/officeDocument/2006/relationships" r:embed="rId36"/>
        <a:stretch>
          <a:fillRect/>
        </a:stretch>
      </xdr:blipFill>
      <xdr:spPr>
        <a:xfrm>
          <a:off x="4787265" y="48505110"/>
          <a:ext cx="3486777" cy="2420940"/>
        </a:xfrm>
        <a:prstGeom prst="rect">
          <a:avLst/>
        </a:prstGeom>
      </xdr:spPr>
    </xdr:pic>
    <xdr:clientData/>
  </xdr:twoCellAnchor>
  <xdr:twoCellAnchor editAs="oneCell">
    <xdr:from>
      <xdr:col>0</xdr:col>
      <xdr:colOff>123825</xdr:colOff>
      <xdr:row>277</xdr:row>
      <xdr:rowOff>66675</xdr:rowOff>
    </xdr:from>
    <xdr:to>
      <xdr:col>4</xdr:col>
      <xdr:colOff>436245</xdr:colOff>
      <xdr:row>290</xdr:row>
      <xdr:rowOff>104775</xdr:rowOff>
    </xdr:to>
    <xdr:pic>
      <xdr:nvPicPr>
        <xdr:cNvPr id="38" name="Imagen 37">
          <a:extLst>
            <a:ext uri="{FF2B5EF4-FFF2-40B4-BE49-F238E27FC236}">
              <a16:creationId xmlns:a16="http://schemas.microsoft.com/office/drawing/2014/main" id="{A75C8613-B86A-404B-B0FE-C008CF1B5923}"/>
            </a:ext>
          </a:extLst>
        </xdr:cNvPr>
        <xdr:cNvPicPr>
          <a:picLocks noChangeAspect="1"/>
        </xdr:cNvPicPr>
      </xdr:nvPicPr>
      <xdr:blipFill>
        <a:blip xmlns:r="http://schemas.openxmlformats.org/officeDocument/2006/relationships" r:embed="rId37"/>
        <a:stretch>
          <a:fillRect/>
        </a:stretch>
      </xdr:blipFill>
      <xdr:spPr>
        <a:xfrm>
          <a:off x="123825" y="51417855"/>
          <a:ext cx="3482340" cy="2415540"/>
        </a:xfrm>
        <a:prstGeom prst="rect">
          <a:avLst/>
        </a:prstGeom>
      </xdr:spPr>
    </xdr:pic>
    <xdr:clientData/>
  </xdr:twoCellAnchor>
  <xdr:twoCellAnchor editAs="oneCell">
    <xdr:from>
      <xdr:col>6</xdr:col>
      <xdr:colOff>266700</xdr:colOff>
      <xdr:row>277</xdr:row>
      <xdr:rowOff>66675</xdr:rowOff>
    </xdr:from>
    <xdr:to>
      <xdr:col>10</xdr:col>
      <xdr:colOff>7620</xdr:colOff>
      <xdr:row>290</xdr:row>
      <xdr:rowOff>104775</xdr:rowOff>
    </xdr:to>
    <xdr:pic>
      <xdr:nvPicPr>
        <xdr:cNvPr id="39" name="Imagen 38">
          <a:extLst>
            <a:ext uri="{FF2B5EF4-FFF2-40B4-BE49-F238E27FC236}">
              <a16:creationId xmlns:a16="http://schemas.microsoft.com/office/drawing/2014/main" id="{F44A08E6-1569-47EB-9879-5D2664B68C49}"/>
            </a:ext>
          </a:extLst>
        </xdr:cNvPr>
        <xdr:cNvPicPr>
          <a:picLocks noChangeAspect="1"/>
        </xdr:cNvPicPr>
      </xdr:nvPicPr>
      <xdr:blipFill>
        <a:blip xmlns:r="http://schemas.openxmlformats.org/officeDocument/2006/relationships" r:embed="rId38"/>
        <a:stretch>
          <a:fillRect/>
        </a:stretch>
      </xdr:blipFill>
      <xdr:spPr>
        <a:xfrm>
          <a:off x="4739640" y="51417855"/>
          <a:ext cx="3489960" cy="2415540"/>
        </a:xfrm>
        <a:prstGeom prst="rect">
          <a:avLst/>
        </a:prstGeom>
      </xdr:spPr>
    </xdr:pic>
    <xdr:clientData/>
  </xdr:twoCellAnchor>
  <xdr:twoCellAnchor editAs="oneCell">
    <xdr:from>
      <xdr:col>0</xdr:col>
      <xdr:colOff>133350</xdr:colOff>
      <xdr:row>293</xdr:row>
      <xdr:rowOff>57150</xdr:rowOff>
    </xdr:from>
    <xdr:to>
      <xdr:col>4</xdr:col>
      <xdr:colOff>445350</xdr:colOff>
      <xdr:row>306</xdr:row>
      <xdr:rowOff>100650</xdr:rowOff>
    </xdr:to>
    <xdr:pic>
      <xdr:nvPicPr>
        <xdr:cNvPr id="40" name="Imagen 39">
          <a:extLst>
            <a:ext uri="{FF2B5EF4-FFF2-40B4-BE49-F238E27FC236}">
              <a16:creationId xmlns:a16="http://schemas.microsoft.com/office/drawing/2014/main" id="{A2A69A8C-8504-423F-AAD0-F493DD40E36E}"/>
            </a:ext>
          </a:extLst>
        </xdr:cNvPr>
        <xdr:cNvPicPr>
          <a:picLocks noChangeAspect="1"/>
        </xdr:cNvPicPr>
      </xdr:nvPicPr>
      <xdr:blipFill>
        <a:blip xmlns:r="http://schemas.openxmlformats.org/officeDocument/2006/relationships" r:embed="rId39"/>
        <a:stretch>
          <a:fillRect/>
        </a:stretch>
      </xdr:blipFill>
      <xdr:spPr>
        <a:xfrm>
          <a:off x="133350" y="54349650"/>
          <a:ext cx="3481920" cy="2420940"/>
        </a:xfrm>
        <a:prstGeom prst="rect">
          <a:avLst/>
        </a:prstGeom>
      </xdr:spPr>
    </xdr:pic>
    <xdr:clientData/>
  </xdr:twoCellAnchor>
  <xdr:twoCellAnchor editAs="oneCell">
    <xdr:from>
      <xdr:col>6</xdr:col>
      <xdr:colOff>228600</xdr:colOff>
      <xdr:row>293</xdr:row>
      <xdr:rowOff>85725</xdr:rowOff>
    </xdr:from>
    <xdr:to>
      <xdr:col>9</xdr:col>
      <xdr:colOff>731100</xdr:colOff>
      <xdr:row>306</xdr:row>
      <xdr:rowOff>129225</xdr:rowOff>
    </xdr:to>
    <xdr:pic>
      <xdr:nvPicPr>
        <xdr:cNvPr id="41" name="Imagen 40">
          <a:extLst>
            <a:ext uri="{FF2B5EF4-FFF2-40B4-BE49-F238E27FC236}">
              <a16:creationId xmlns:a16="http://schemas.microsoft.com/office/drawing/2014/main" id="{785ED44A-92E9-45CB-A630-A64294A19472}"/>
            </a:ext>
          </a:extLst>
        </xdr:cNvPr>
        <xdr:cNvPicPr>
          <a:picLocks noChangeAspect="1"/>
        </xdr:cNvPicPr>
      </xdr:nvPicPr>
      <xdr:blipFill>
        <a:blip xmlns:r="http://schemas.openxmlformats.org/officeDocument/2006/relationships" r:embed="rId40"/>
        <a:stretch>
          <a:fillRect/>
        </a:stretch>
      </xdr:blipFill>
      <xdr:spPr>
        <a:xfrm>
          <a:off x="4701540" y="54378225"/>
          <a:ext cx="3459060" cy="24209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F8F609D8-B546-4AF1-A034-2251FC95EA0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76BD7BA3-9559-4F3B-8C32-AFC6ACBC585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8</xdr:col>
      <xdr:colOff>18415</xdr:colOff>
      <xdr:row>5</xdr:row>
      <xdr:rowOff>53340</xdr:rowOff>
    </xdr:from>
    <xdr:to>
      <xdr:col>11</xdr:col>
      <xdr:colOff>114935</xdr:colOff>
      <xdr:row>18</xdr:row>
      <xdr:rowOff>137160</xdr:rowOff>
    </xdr:to>
    <xdr:pic>
      <xdr:nvPicPr>
        <xdr:cNvPr id="4" name="Imagen 3">
          <a:extLst>
            <a:ext uri="{FF2B5EF4-FFF2-40B4-BE49-F238E27FC236}">
              <a16:creationId xmlns:a16="http://schemas.microsoft.com/office/drawing/2014/main" id="{A2206BC3-0BE2-4372-88B8-97A245ACC1E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559935" y="1478280"/>
          <a:ext cx="3449320" cy="2476500"/>
        </a:xfrm>
        <a:prstGeom prst="rect">
          <a:avLst/>
        </a:prstGeom>
      </xdr:spPr>
    </xdr:pic>
    <xdr:clientData/>
  </xdr:twoCellAnchor>
  <xdr:twoCellAnchor editAs="oneCell">
    <xdr:from>
      <xdr:col>8</xdr:col>
      <xdr:colOff>59690</xdr:colOff>
      <xdr:row>37</xdr:row>
      <xdr:rowOff>78105</xdr:rowOff>
    </xdr:from>
    <xdr:to>
      <xdr:col>11</xdr:col>
      <xdr:colOff>156210</xdr:colOff>
      <xdr:row>50</xdr:row>
      <xdr:rowOff>129540</xdr:rowOff>
    </xdr:to>
    <xdr:pic>
      <xdr:nvPicPr>
        <xdr:cNvPr id="5" name="Imagen 4">
          <a:extLst>
            <a:ext uri="{FF2B5EF4-FFF2-40B4-BE49-F238E27FC236}">
              <a16:creationId xmlns:a16="http://schemas.microsoft.com/office/drawing/2014/main" id="{8FD72400-D4DC-449B-8FDE-C5636E32BCB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601210" y="7492365"/>
          <a:ext cx="3449320" cy="2428875"/>
        </a:xfrm>
        <a:prstGeom prst="rect">
          <a:avLst/>
        </a:prstGeom>
      </xdr:spPr>
    </xdr:pic>
    <xdr:clientData/>
  </xdr:twoCellAnchor>
  <xdr:twoCellAnchor editAs="oneCell">
    <xdr:from>
      <xdr:col>1</xdr:col>
      <xdr:colOff>152399</xdr:colOff>
      <xdr:row>21</xdr:row>
      <xdr:rowOff>114300</xdr:rowOff>
    </xdr:from>
    <xdr:to>
      <xdr:col>6</xdr:col>
      <xdr:colOff>542923</xdr:colOff>
      <xdr:row>34</xdr:row>
      <xdr:rowOff>118586</xdr:rowOff>
    </xdr:to>
    <xdr:pic>
      <xdr:nvPicPr>
        <xdr:cNvPr id="6" name="Imagen 5">
          <a:extLst>
            <a:ext uri="{FF2B5EF4-FFF2-40B4-BE49-F238E27FC236}">
              <a16:creationId xmlns:a16="http://schemas.microsoft.com/office/drawing/2014/main" id="{E6A20717-230B-4F1B-A482-79DDDA7741BA}"/>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03859" y="4533900"/>
          <a:ext cx="3438524" cy="2396966"/>
        </a:xfrm>
        <a:prstGeom prst="rect">
          <a:avLst/>
        </a:prstGeom>
      </xdr:spPr>
    </xdr:pic>
    <xdr:clientData/>
  </xdr:twoCellAnchor>
  <xdr:twoCellAnchor editAs="oneCell">
    <xdr:from>
      <xdr:col>8</xdr:col>
      <xdr:colOff>5715</xdr:colOff>
      <xdr:row>21</xdr:row>
      <xdr:rowOff>41909</xdr:rowOff>
    </xdr:from>
    <xdr:to>
      <xdr:col>11</xdr:col>
      <xdr:colOff>102235</xdr:colOff>
      <xdr:row>34</xdr:row>
      <xdr:rowOff>129540</xdr:rowOff>
    </xdr:to>
    <xdr:pic>
      <xdr:nvPicPr>
        <xdr:cNvPr id="7" name="Imagen 6">
          <a:extLst>
            <a:ext uri="{FF2B5EF4-FFF2-40B4-BE49-F238E27FC236}">
              <a16:creationId xmlns:a16="http://schemas.microsoft.com/office/drawing/2014/main" id="{9975601D-11ED-463C-80BF-8F1194CA912C}"/>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547235" y="4461509"/>
          <a:ext cx="3449320" cy="2480311"/>
        </a:xfrm>
        <a:prstGeom prst="rect">
          <a:avLst/>
        </a:prstGeom>
      </xdr:spPr>
    </xdr:pic>
    <xdr:clientData/>
  </xdr:twoCellAnchor>
  <xdr:twoCellAnchor editAs="oneCell">
    <xdr:from>
      <xdr:col>1</xdr:col>
      <xdr:colOff>171450</xdr:colOff>
      <xdr:row>5</xdr:row>
      <xdr:rowOff>64769</xdr:rowOff>
    </xdr:from>
    <xdr:to>
      <xdr:col>6</xdr:col>
      <xdr:colOff>523874</xdr:colOff>
      <xdr:row>18</xdr:row>
      <xdr:rowOff>144780</xdr:rowOff>
    </xdr:to>
    <xdr:pic>
      <xdr:nvPicPr>
        <xdr:cNvPr id="8" name="Imagen 7">
          <a:extLst>
            <a:ext uri="{FF2B5EF4-FFF2-40B4-BE49-F238E27FC236}">
              <a16:creationId xmlns:a16="http://schemas.microsoft.com/office/drawing/2014/main" id="{450C3965-C6A0-4981-A72F-1755B7757A71}"/>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2910" y="1489709"/>
          <a:ext cx="3400424" cy="2472691"/>
        </a:xfrm>
        <a:prstGeom prst="rect">
          <a:avLst/>
        </a:prstGeom>
      </xdr:spPr>
    </xdr:pic>
    <xdr:clientData/>
  </xdr:twoCellAnchor>
  <xdr:twoCellAnchor editAs="oneCell">
    <xdr:from>
      <xdr:col>1</xdr:col>
      <xdr:colOff>137160</xdr:colOff>
      <xdr:row>37</xdr:row>
      <xdr:rowOff>74295</xdr:rowOff>
    </xdr:from>
    <xdr:to>
      <xdr:col>6</xdr:col>
      <xdr:colOff>537210</xdr:colOff>
      <xdr:row>50</xdr:row>
      <xdr:rowOff>160020</xdr:rowOff>
    </xdr:to>
    <xdr:pic>
      <xdr:nvPicPr>
        <xdr:cNvPr id="9" name="Imagen 8">
          <a:extLst>
            <a:ext uri="{FF2B5EF4-FFF2-40B4-BE49-F238E27FC236}">
              <a16:creationId xmlns:a16="http://schemas.microsoft.com/office/drawing/2014/main" id="{6CD068D0-4257-4AD2-8A61-55E9F4CC6DCA}"/>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388620" y="7488555"/>
          <a:ext cx="3448050" cy="246316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FAA81B0D-AD4A-4928-9056-59843CFB90E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8996A50B-3B91-445C-86D4-9775BECBDA1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298497</xdr:colOff>
      <xdr:row>104</xdr:row>
      <xdr:rowOff>65396</xdr:rowOff>
    </xdr:from>
    <xdr:to>
      <xdr:col>6</xdr:col>
      <xdr:colOff>750893</xdr:colOff>
      <xdr:row>117</xdr:row>
      <xdr:rowOff>126332</xdr:rowOff>
    </xdr:to>
    <xdr:pic>
      <xdr:nvPicPr>
        <xdr:cNvPr id="4" name="Imagen 3">
          <a:extLst>
            <a:ext uri="{FF2B5EF4-FFF2-40B4-BE49-F238E27FC236}">
              <a16:creationId xmlns:a16="http://schemas.microsoft.com/office/drawing/2014/main" id="{2DC971DF-DB12-4C6D-8AC5-C59B74E383A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42337" y="23893136"/>
          <a:ext cx="3492776" cy="2453616"/>
        </a:xfrm>
        <a:prstGeom prst="rect">
          <a:avLst/>
        </a:prstGeom>
      </xdr:spPr>
    </xdr:pic>
    <xdr:clientData/>
  </xdr:twoCellAnchor>
  <xdr:twoCellAnchor editAs="oneCell">
    <xdr:from>
      <xdr:col>7</xdr:col>
      <xdr:colOff>346122</xdr:colOff>
      <xdr:row>104</xdr:row>
      <xdr:rowOff>74921</xdr:rowOff>
    </xdr:from>
    <xdr:to>
      <xdr:col>11</xdr:col>
      <xdr:colOff>7943</xdr:colOff>
      <xdr:row>117</xdr:row>
      <xdr:rowOff>135857</xdr:rowOff>
    </xdr:to>
    <xdr:pic>
      <xdr:nvPicPr>
        <xdr:cNvPr id="5" name="Imagen 4">
          <a:extLst>
            <a:ext uri="{FF2B5EF4-FFF2-40B4-BE49-F238E27FC236}">
              <a16:creationId xmlns:a16="http://schemas.microsoft.com/office/drawing/2014/main" id="{28E53D64-D649-4062-9349-0660569CD00B}"/>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750482" y="23902661"/>
          <a:ext cx="3509921" cy="2453616"/>
        </a:xfrm>
        <a:prstGeom prst="rect">
          <a:avLst/>
        </a:prstGeom>
      </xdr:spPr>
    </xdr:pic>
    <xdr:clientData/>
  </xdr:twoCellAnchor>
  <xdr:twoCellAnchor editAs="oneCell">
    <xdr:from>
      <xdr:col>2</xdr:col>
      <xdr:colOff>18889</xdr:colOff>
      <xdr:row>137</xdr:row>
      <xdr:rowOff>62637</xdr:rowOff>
    </xdr:from>
    <xdr:to>
      <xdr:col>6</xdr:col>
      <xdr:colOff>782850</xdr:colOff>
      <xdr:row>150</xdr:row>
      <xdr:rowOff>138617</xdr:rowOff>
    </xdr:to>
    <xdr:pic>
      <xdr:nvPicPr>
        <xdr:cNvPr id="6" name="Imagen 5">
          <a:extLst>
            <a:ext uri="{FF2B5EF4-FFF2-40B4-BE49-F238E27FC236}">
              <a16:creationId xmlns:a16="http://schemas.microsoft.com/office/drawing/2014/main" id="{0F5077EF-7D31-4F08-A31D-1C1012B6739B}"/>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82769" y="31098897"/>
          <a:ext cx="3484301" cy="2453420"/>
        </a:xfrm>
        <a:prstGeom prst="rect">
          <a:avLst/>
        </a:prstGeom>
      </xdr:spPr>
    </xdr:pic>
    <xdr:clientData/>
  </xdr:twoCellAnchor>
  <xdr:twoCellAnchor editAs="oneCell">
    <xdr:from>
      <xdr:col>7</xdr:col>
      <xdr:colOff>333214</xdr:colOff>
      <xdr:row>137</xdr:row>
      <xdr:rowOff>55871</xdr:rowOff>
    </xdr:from>
    <xdr:to>
      <xdr:col>10</xdr:col>
      <xdr:colOff>887625</xdr:colOff>
      <xdr:row>150</xdr:row>
      <xdr:rowOff>126332</xdr:rowOff>
    </xdr:to>
    <xdr:pic>
      <xdr:nvPicPr>
        <xdr:cNvPr id="7" name="Imagen 6">
          <a:extLst>
            <a:ext uri="{FF2B5EF4-FFF2-40B4-BE49-F238E27FC236}">
              <a16:creationId xmlns:a16="http://schemas.microsoft.com/office/drawing/2014/main" id="{1BCDCE94-F282-4492-9F52-C54E1BF22A9B}"/>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737574" y="31092131"/>
          <a:ext cx="3480491" cy="2447901"/>
        </a:xfrm>
        <a:prstGeom prst="rect">
          <a:avLst/>
        </a:prstGeom>
      </xdr:spPr>
    </xdr:pic>
    <xdr:clientData/>
  </xdr:twoCellAnchor>
  <xdr:twoCellAnchor editAs="oneCell">
    <xdr:from>
      <xdr:col>1</xdr:col>
      <xdr:colOff>295114</xdr:colOff>
      <xdr:row>22</xdr:row>
      <xdr:rowOff>84446</xdr:rowOff>
    </xdr:from>
    <xdr:to>
      <xdr:col>6</xdr:col>
      <xdr:colOff>744750</xdr:colOff>
      <xdr:row>35</xdr:row>
      <xdr:rowOff>145382</xdr:rowOff>
    </xdr:to>
    <xdr:pic>
      <xdr:nvPicPr>
        <xdr:cNvPr id="8" name="Imagen 7">
          <a:extLst>
            <a:ext uri="{FF2B5EF4-FFF2-40B4-BE49-F238E27FC236}">
              <a16:creationId xmlns:a16="http://schemas.microsoft.com/office/drawing/2014/main" id="{810319D2-5E57-466C-8F5A-27B0F275016A}"/>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538954" y="4808846"/>
          <a:ext cx="3490016" cy="2453616"/>
        </a:xfrm>
        <a:prstGeom prst="rect">
          <a:avLst/>
        </a:prstGeom>
      </xdr:spPr>
    </xdr:pic>
    <xdr:clientData/>
  </xdr:twoCellAnchor>
  <xdr:twoCellAnchor editAs="oneCell">
    <xdr:from>
      <xdr:col>7</xdr:col>
      <xdr:colOff>403272</xdr:colOff>
      <xdr:row>22</xdr:row>
      <xdr:rowOff>87829</xdr:rowOff>
    </xdr:from>
    <xdr:to>
      <xdr:col>11</xdr:col>
      <xdr:colOff>65093</xdr:colOff>
      <xdr:row>35</xdr:row>
      <xdr:rowOff>151525</xdr:rowOff>
    </xdr:to>
    <xdr:pic>
      <xdr:nvPicPr>
        <xdr:cNvPr id="9" name="Imagen 8">
          <a:extLst>
            <a:ext uri="{FF2B5EF4-FFF2-40B4-BE49-F238E27FC236}">
              <a16:creationId xmlns:a16="http://schemas.microsoft.com/office/drawing/2014/main" id="{E945C845-792A-43CD-AC7E-9471965C5B1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807632" y="4812229"/>
          <a:ext cx="3509921" cy="2456376"/>
        </a:xfrm>
        <a:prstGeom prst="rect">
          <a:avLst/>
        </a:prstGeom>
      </xdr:spPr>
    </xdr:pic>
    <xdr:clientData/>
  </xdr:twoCellAnchor>
  <xdr:twoCellAnchor editAs="oneCell">
    <xdr:from>
      <xdr:col>1</xdr:col>
      <xdr:colOff>285589</xdr:colOff>
      <xdr:row>38</xdr:row>
      <xdr:rowOff>49729</xdr:rowOff>
    </xdr:from>
    <xdr:to>
      <xdr:col>6</xdr:col>
      <xdr:colOff>735225</xdr:colOff>
      <xdr:row>51</xdr:row>
      <xdr:rowOff>113425</xdr:rowOff>
    </xdr:to>
    <xdr:pic>
      <xdr:nvPicPr>
        <xdr:cNvPr id="10" name="Imagen 9">
          <a:extLst>
            <a:ext uri="{FF2B5EF4-FFF2-40B4-BE49-F238E27FC236}">
              <a16:creationId xmlns:a16="http://schemas.microsoft.com/office/drawing/2014/main" id="{F188DBCF-586F-4189-941F-0C36F200590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529429" y="7761169"/>
          <a:ext cx="3490016" cy="2456376"/>
        </a:xfrm>
        <a:prstGeom prst="rect">
          <a:avLst/>
        </a:prstGeom>
      </xdr:spPr>
    </xdr:pic>
    <xdr:clientData/>
  </xdr:twoCellAnchor>
  <xdr:twoCellAnchor editAs="oneCell">
    <xdr:from>
      <xdr:col>7</xdr:col>
      <xdr:colOff>409414</xdr:colOff>
      <xdr:row>38</xdr:row>
      <xdr:rowOff>56495</xdr:rowOff>
    </xdr:from>
    <xdr:to>
      <xdr:col>11</xdr:col>
      <xdr:colOff>68475</xdr:colOff>
      <xdr:row>51</xdr:row>
      <xdr:rowOff>125711</xdr:rowOff>
    </xdr:to>
    <xdr:pic>
      <xdr:nvPicPr>
        <xdr:cNvPr id="11" name="Imagen 10">
          <a:extLst>
            <a:ext uri="{FF2B5EF4-FFF2-40B4-BE49-F238E27FC236}">
              <a16:creationId xmlns:a16="http://schemas.microsoft.com/office/drawing/2014/main" id="{A67A9B14-BDA4-49DE-AD5F-8B67480F491C}"/>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813774" y="7767935"/>
          <a:ext cx="3507161" cy="2461896"/>
        </a:xfrm>
        <a:prstGeom prst="rect">
          <a:avLst/>
        </a:prstGeom>
      </xdr:spPr>
    </xdr:pic>
    <xdr:clientData/>
  </xdr:twoCellAnchor>
  <xdr:twoCellAnchor editAs="oneCell">
    <xdr:from>
      <xdr:col>2</xdr:col>
      <xdr:colOff>79422</xdr:colOff>
      <xdr:row>54</xdr:row>
      <xdr:rowOff>97354</xdr:rowOff>
    </xdr:from>
    <xdr:to>
      <xdr:col>6</xdr:col>
      <xdr:colOff>846143</xdr:colOff>
      <xdr:row>67</xdr:row>
      <xdr:rowOff>161050</xdr:rowOff>
    </xdr:to>
    <xdr:pic>
      <xdr:nvPicPr>
        <xdr:cNvPr id="12" name="Imagen 11">
          <a:extLst>
            <a:ext uri="{FF2B5EF4-FFF2-40B4-BE49-F238E27FC236}">
              <a16:creationId xmlns:a16="http://schemas.microsoft.com/office/drawing/2014/main" id="{979846FA-5267-4B75-B442-675445FF2463}"/>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643302" y="10795834"/>
          <a:ext cx="3487061" cy="2456376"/>
        </a:xfrm>
        <a:prstGeom prst="rect">
          <a:avLst/>
        </a:prstGeom>
      </xdr:spPr>
    </xdr:pic>
    <xdr:clientData/>
  </xdr:twoCellAnchor>
  <xdr:twoCellAnchor editAs="oneCell">
    <xdr:from>
      <xdr:col>7</xdr:col>
      <xdr:colOff>266539</xdr:colOff>
      <xdr:row>54</xdr:row>
      <xdr:rowOff>93345</xdr:rowOff>
    </xdr:from>
    <xdr:to>
      <xdr:col>10</xdr:col>
      <xdr:colOff>820950</xdr:colOff>
      <xdr:row>67</xdr:row>
      <xdr:rowOff>146003</xdr:rowOff>
    </xdr:to>
    <xdr:pic>
      <xdr:nvPicPr>
        <xdr:cNvPr id="13" name="Imagen 12">
          <a:extLst>
            <a:ext uri="{FF2B5EF4-FFF2-40B4-BE49-F238E27FC236}">
              <a16:creationId xmlns:a16="http://schemas.microsoft.com/office/drawing/2014/main" id="{71C185FA-428F-450D-B5AD-CD2409BF1DCD}"/>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670899" y="10791825"/>
          <a:ext cx="3480491" cy="2445338"/>
        </a:xfrm>
        <a:prstGeom prst="rect">
          <a:avLst/>
        </a:prstGeom>
      </xdr:spPr>
    </xdr:pic>
    <xdr:clientData/>
  </xdr:twoCellAnchor>
  <xdr:twoCellAnchor editAs="oneCell">
    <xdr:from>
      <xdr:col>1</xdr:col>
      <xdr:colOff>260397</xdr:colOff>
      <xdr:row>6</xdr:row>
      <xdr:rowOff>78304</xdr:rowOff>
    </xdr:from>
    <xdr:to>
      <xdr:col>6</xdr:col>
      <xdr:colOff>712793</xdr:colOff>
      <xdr:row>19</xdr:row>
      <xdr:rowOff>142000</xdr:rowOff>
    </xdr:to>
    <xdr:pic>
      <xdr:nvPicPr>
        <xdr:cNvPr id="14" name="Imagen 13">
          <a:extLst>
            <a:ext uri="{FF2B5EF4-FFF2-40B4-BE49-F238E27FC236}">
              <a16:creationId xmlns:a16="http://schemas.microsoft.com/office/drawing/2014/main" id="{BBFEDBC3-E3A9-4581-B287-CEA434A9BE69}"/>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504237" y="1815664"/>
          <a:ext cx="3492776" cy="2456376"/>
        </a:xfrm>
        <a:prstGeom prst="rect">
          <a:avLst/>
        </a:prstGeom>
      </xdr:spPr>
    </xdr:pic>
    <xdr:clientData/>
  </xdr:twoCellAnchor>
  <xdr:twoCellAnchor editAs="oneCell">
    <xdr:from>
      <xdr:col>7</xdr:col>
      <xdr:colOff>390364</xdr:colOff>
      <xdr:row>6</xdr:row>
      <xdr:rowOff>87203</xdr:rowOff>
    </xdr:from>
    <xdr:to>
      <xdr:col>11</xdr:col>
      <xdr:colOff>49425</xdr:colOff>
      <xdr:row>19</xdr:row>
      <xdr:rowOff>142620</xdr:rowOff>
    </xdr:to>
    <xdr:pic>
      <xdr:nvPicPr>
        <xdr:cNvPr id="15" name="Imagen 14">
          <a:extLst>
            <a:ext uri="{FF2B5EF4-FFF2-40B4-BE49-F238E27FC236}">
              <a16:creationId xmlns:a16="http://schemas.microsoft.com/office/drawing/2014/main" id="{DBAA4E86-55E4-4D68-BFF6-0928139DCFF6}"/>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794724" y="1824563"/>
          <a:ext cx="3507161" cy="2448097"/>
        </a:xfrm>
        <a:prstGeom prst="rect">
          <a:avLst/>
        </a:prstGeom>
      </xdr:spPr>
    </xdr:pic>
    <xdr:clientData/>
  </xdr:twoCellAnchor>
  <xdr:twoCellAnchor editAs="oneCell">
    <xdr:from>
      <xdr:col>1</xdr:col>
      <xdr:colOff>310780</xdr:colOff>
      <xdr:row>87</xdr:row>
      <xdr:rowOff>87829</xdr:rowOff>
    </xdr:from>
    <xdr:to>
      <xdr:col>6</xdr:col>
      <xdr:colOff>757658</xdr:colOff>
      <xdr:row>100</xdr:row>
      <xdr:rowOff>151525</xdr:rowOff>
    </xdr:to>
    <xdr:pic>
      <xdr:nvPicPr>
        <xdr:cNvPr id="16" name="Imagen 15">
          <a:extLst>
            <a:ext uri="{FF2B5EF4-FFF2-40B4-BE49-F238E27FC236}">
              <a16:creationId xmlns:a16="http://schemas.microsoft.com/office/drawing/2014/main" id="{81732E02-657E-493B-B662-138593F167C4}"/>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554620" y="19092109"/>
          <a:ext cx="3487258" cy="2456376"/>
        </a:xfrm>
        <a:prstGeom prst="rect">
          <a:avLst/>
        </a:prstGeom>
      </xdr:spPr>
    </xdr:pic>
    <xdr:clientData/>
  </xdr:twoCellAnchor>
  <xdr:twoCellAnchor editAs="oneCell">
    <xdr:from>
      <xdr:col>7</xdr:col>
      <xdr:colOff>367930</xdr:colOff>
      <xdr:row>87</xdr:row>
      <xdr:rowOff>93971</xdr:rowOff>
    </xdr:from>
    <xdr:to>
      <xdr:col>11</xdr:col>
      <xdr:colOff>24233</xdr:colOff>
      <xdr:row>100</xdr:row>
      <xdr:rowOff>154907</xdr:rowOff>
    </xdr:to>
    <xdr:pic>
      <xdr:nvPicPr>
        <xdr:cNvPr id="17" name="Imagen 16">
          <a:extLst>
            <a:ext uri="{FF2B5EF4-FFF2-40B4-BE49-F238E27FC236}">
              <a16:creationId xmlns:a16="http://schemas.microsoft.com/office/drawing/2014/main" id="{73EF50C6-759F-44FE-9E60-2138C8E071DE}"/>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772290" y="19098251"/>
          <a:ext cx="3504403" cy="2453616"/>
        </a:xfrm>
        <a:prstGeom prst="rect">
          <a:avLst/>
        </a:prstGeom>
      </xdr:spPr>
    </xdr:pic>
    <xdr:clientData/>
  </xdr:twoCellAnchor>
  <xdr:twoCellAnchor editAs="oneCell">
    <xdr:from>
      <xdr:col>2</xdr:col>
      <xdr:colOff>8260</xdr:colOff>
      <xdr:row>71</xdr:row>
      <xdr:rowOff>80860</xdr:rowOff>
    </xdr:from>
    <xdr:to>
      <xdr:col>6</xdr:col>
      <xdr:colOff>771322</xdr:colOff>
      <xdr:row>84</xdr:row>
      <xdr:rowOff>146640</xdr:rowOff>
    </xdr:to>
    <xdr:pic>
      <xdr:nvPicPr>
        <xdr:cNvPr id="18" name="Imagen 17">
          <a:extLst>
            <a:ext uri="{FF2B5EF4-FFF2-40B4-BE49-F238E27FC236}">
              <a16:creationId xmlns:a16="http://schemas.microsoft.com/office/drawing/2014/main" id="{289FAF3A-0129-4C52-8A6C-EEDE482283DC}"/>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572140" y="16098100"/>
          <a:ext cx="3483402" cy="2458460"/>
        </a:xfrm>
        <a:prstGeom prst="rect">
          <a:avLst/>
        </a:prstGeom>
      </xdr:spPr>
    </xdr:pic>
    <xdr:clientData/>
  </xdr:twoCellAnchor>
  <xdr:twoCellAnchor editAs="oneCell">
    <xdr:from>
      <xdr:col>7</xdr:col>
      <xdr:colOff>364067</xdr:colOff>
      <xdr:row>71</xdr:row>
      <xdr:rowOff>93767</xdr:rowOff>
    </xdr:from>
    <xdr:to>
      <xdr:col>11</xdr:col>
      <xdr:colOff>24989</xdr:colOff>
      <xdr:row>84</xdr:row>
      <xdr:rowOff>162307</xdr:rowOff>
    </xdr:to>
    <xdr:pic>
      <xdr:nvPicPr>
        <xdr:cNvPr id="19" name="Imagen 18">
          <a:extLst>
            <a:ext uri="{FF2B5EF4-FFF2-40B4-BE49-F238E27FC236}">
              <a16:creationId xmlns:a16="http://schemas.microsoft.com/office/drawing/2014/main" id="{B1DA5056-1673-429E-8471-AA2FBA4EFB11}"/>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768427" y="16111007"/>
          <a:ext cx="3509022" cy="2461220"/>
        </a:xfrm>
        <a:prstGeom prst="rect">
          <a:avLst/>
        </a:prstGeom>
      </xdr:spPr>
    </xdr:pic>
    <xdr:clientData/>
  </xdr:twoCellAnchor>
  <xdr:twoCellAnchor editAs="oneCell">
    <xdr:from>
      <xdr:col>1</xdr:col>
      <xdr:colOff>276225</xdr:colOff>
      <xdr:row>120</xdr:row>
      <xdr:rowOff>66675</xdr:rowOff>
    </xdr:from>
    <xdr:to>
      <xdr:col>6</xdr:col>
      <xdr:colOff>728621</xdr:colOff>
      <xdr:row>133</xdr:row>
      <xdr:rowOff>133130</xdr:rowOff>
    </xdr:to>
    <xdr:pic>
      <xdr:nvPicPr>
        <xdr:cNvPr id="20" name="Imagen 19">
          <a:extLst>
            <a:ext uri="{FF2B5EF4-FFF2-40B4-BE49-F238E27FC236}">
              <a16:creationId xmlns:a16="http://schemas.microsoft.com/office/drawing/2014/main" id="{D790C1F1-84CB-406F-BE89-48BB8F0E2F2F}"/>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520065" y="26881455"/>
          <a:ext cx="3492776" cy="2459135"/>
        </a:xfrm>
        <a:prstGeom prst="rect">
          <a:avLst/>
        </a:prstGeom>
      </xdr:spPr>
    </xdr:pic>
    <xdr:clientData/>
  </xdr:twoCellAnchor>
  <xdr:twoCellAnchor editAs="oneCell">
    <xdr:from>
      <xdr:col>7</xdr:col>
      <xdr:colOff>361950</xdr:colOff>
      <xdr:row>120</xdr:row>
      <xdr:rowOff>66675</xdr:rowOff>
    </xdr:from>
    <xdr:to>
      <xdr:col>11</xdr:col>
      <xdr:colOff>23771</xdr:colOff>
      <xdr:row>133</xdr:row>
      <xdr:rowOff>133130</xdr:rowOff>
    </xdr:to>
    <xdr:pic>
      <xdr:nvPicPr>
        <xdr:cNvPr id="21" name="Imagen 20">
          <a:extLst>
            <a:ext uri="{FF2B5EF4-FFF2-40B4-BE49-F238E27FC236}">
              <a16:creationId xmlns:a16="http://schemas.microsoft.com/office/drawing/2014/main" id="{8384CCFC-D713-4712-B203-D3178F9B6308}"/>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766310" y="26881455"/>
          <a:ext cx="3509921" cy="2459135"/>
        </a:xfrm>
        <a:prstGeom prst="rect">
          <a:avLst/>
        </a:prstGeom>
      </xdr:spPr>
    </xdr:pic>
    <xdr:clientData/>
  </xdr:twoCellAnchor>
  <xdr:twoCellAnchor editAs="oneCell">
    <xdr:from>
      <xdr:col>1</xdr:col>
      <xdr:colOff>276225</xdr:colOff>
      <xdr:row>153</xdr:row>
      <xdr:rowOff>66675</xdr:rowOff>
    </xdr:from>
    <xdr:to>
      <xdr:col>6</xdr:col>
      <xdr:colOff>728621</xdr:colOff>
      <xdr:row>166</xdr:row>
      <xdr:rowOff>139896</xdr:rowOff>
    </xdr:to>
    <xdr:pic>
      <xdr:nvPicPr>
        <xdr:cNvPr id="22" name="Imagen 21">
          <a:extLst>
            <a:ext uri="{FF2B5EF4-FFF2-40B4-BE49-F238E27FC236}">
              <a16:creationId xmlns:a16="http://schemas.microsoft.com/office/drawing/2014/main" id="{946B1EBA-2398-4F1E-8391-4F3777C4F0B7}"/>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520065" y="34044255"/>
          <a:ext cx="3492776" cy="2450661"/>
        </a:xfrm>
        <a:prstGeom prst="rect">
          <a:avLst/>
        </a:prstGeom>
      </xdr:spPr>
    </xdr:pic>
    <xdr:clientData/>
  </xdr:twoCellAnchor>
  <xdr:twoCellAnchor editAs="oneCell">
    <xdr:from>
      <xdr:col>7</xdr:col>
      <xdr:colOff>352425</xdr:colOff>
      <xdr:row>153</xdr:row>
      <xdr:rowOff>57150</xdr:rowOff>
    </xdr:from>
    <xdr:to>
      <xdr:col>11</xdr:col>
      <xdr:colOff>17005</xdr:colOff>
      <xdr:row>166</xdr:row>
      <xdr:rowOff>130371</xdr:rowOff>
    </xdr:to>
    <xdr:pic>
      <xdr:nvPicPr>
        <xdr:cNvPr id="23" name="Imagen 22">
          <a:extLst>
            <a:ext uri="{FF2B5EF4-FFF2-40B4-BE49-F238E27FC236}">
              <a16:creationId xmlns:a16="http://schemas.microsoft.com/office/drawing/2014/main" id="{787AE95C-7E03-4F4E-BD52-3A41EE1DAA81}"/>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756785" y="34034730"/>
          <a:ext cx="3512680" cy="245066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E9220AD-5BD2-4CD2-AAE8-84C3D40F73F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A7268A6F-2D9D-495D-A9E5-1FC9BC7B5B2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311406</xdr:colOff>
      <xdr:row>6</xdr:row>
      <xdr:rowOff>78304</xdr:rowOff>
    </xdr:from>
    <xdr:to>
      <xdr:col>6</xdr:col>
      <xdr:colOff>766561</xdr:colOff>
      <xdr:row>19</xdr:row>
      <xdr:rowOff>151525</xdr:rowOff>
    </xdr:to>
    <xdr:pic>
      <xdr:nvPicPr>
        <xdr:cNvPr id="4" name="Imagen 3">
          <a:extLst>
            <a:ext uri="{FF2B5EF4-FFF2-40B4-BE49-F238E27FC236}">
              <a16:creationId xmlns:a16="http://schemas.microsoft.com/office/drawing/2014/main" id="{F007F262-EE1B-47ED-9C00-30C365AB2D0A}"/>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55246" y="1815664"/>
          <a:ext cx="3495535" cy="2450661"/>
        </a:xfrm>
        <a:prstGeom prst="rect">
          <a:avLst/>
        </a:prstGeom>
      </xdr:spPr>
    </xdr:pic>
    <xdr:clientData/>
  </xdr:twoCellAnchor>
  <xdr:twoCellAnchor editAs="oneCell">
    <xdr:from>
      <xdr:col>7</xdr:col>
      <xdr:colOff>365172</xdr:colOff>
      <xdr:row>6</xdr:row>
      <xdr:rowOff>72162</xdr:rowOff>
    </xdr:from>
    <xdr:to>
      <xdr:col>11</xdr:col>
      <xdr:colOff>26993</xdr:colOff>
      <xdr:row>19</xdr:row>
      <xdr:rowOff>148142</xdr:rowOff>
    </xdr:to>
    <xdr:pic>
      <xdr:nvPicPr>
        <xdr:cNvPr id="5" name="Imagen 4">
          <a:extLst>
            <a:ext uri="{FF2B5EF4-FFF2-40B4-BE49-F238E27FC236}">
              <a16:creationId xmlns:a16="http://schemas.microsoft.com/office/drawing/2014/main" id="{E3627091-51DE-439B-A57F-5A8EE786CF3F}"/>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769532" y="1809522"/>
          <a:ext cx="3509921" cy="2453420"/>
        </a:xfrm>
        <a:prstGeom prst="rect">
          <a:avLst/>
        </a:prstGeom>
      </xdr:spPr>
    </xdr:pic>
    <xdr:clientData/>
  </xdr:twoCellAnchor>
  <xdr:twoCellAnchor editAs="oneCell">
    <xdr:from>
      <xdr:col>1</xdr:col>
      <xdr:colOff>279446</xdr:colOff>
      <xdr:row>22</xdr:row>
      <xdr:rowOff>74917</xdr:rowOff>
    </xdr:from>
    <xdr:to>
      <xdr:col>6</xdr:col>
      <xdr:colOff>731845</xdr:colOff>
      <xdr:row>35</xdr:row>
      <xdr:rowOff>145386</xdr:rowOff>
    </xdr:to>
    <xdr:pic>
      <xdr:nvPicPr>
        <xdr:cNvPr id="6" name="Imagen 5">
          <a:extLst>
            <a:ext uri="{FF2B5EF4-FFF2-40B4-BE49-F238E27FC236}">
              <a16:creationId xmlns:a16="http://schemas.microsoft.com/office/drawing/2014/main" id="{F9AC1341-9443-496D-A4AB-41B5395D4D9F}"/>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23286" y="4753597"/>
          <a:ext cx="3492779" cy="2447909"/>
        </a:xfrm>
        <a:prstGeom prst="rect">
          <a:avLst/>
        </a:prstGeom>
      </xdr:spPr>
    </xdr:pic>
    <xdr:clientData/>
  </xdr:twoCellAnchor>
  <xdr:twoCellAnchor editAs="oneCell">
    <xdr:from>
      <xdr:col>7</xdr:col>
      <xdr:colOff>393747</xdr:colOff>
      <xdr:row>22</xdr:row>
      <xdr:rowOff>49729</xdr:rowOff>
    </xdr:from>
    <xdr:to>
      <xdr:col>11</xdr:col>
      <xdr:colOff>55568</xdr:colOff>
      <xdr:row>35</xdr:row>
      <xdr:rowOff>122950</xdr:rowOff>
    </xdr:to>
    <xdr:pic>
      <xdr:nvPicPr>
        <xdr:cNvPr id="7" name="Imagen 6">
          <a:extLst>
            <a:ext uri="{FF2B5EF4-FFF2-40B4-BE49-F238E27FC236}">
              <a16:creationId xmlns:a16="http://schemas.microsoft.com/office/drawing/2014/main" id="{10D6DBF1-1429-4E2F-839B-27923A4251E9}"/>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798107" y="4728409"/>
          <a:ext cx="3509921" cy="2450661"/>
        </a:xfrm>
        <a:prstGeom prst="rect">
          <a:avLst/>
        </a:prstGeom>
      </xdr:spPr>
    </xdr:pic>
    <xdr:clientData/>
  </xdr:twoCellAnchor>
  <xdr:twoCellAnchor editAs="oneCell">
    <xdr:from>
      <xdr:col>1</xdr:col>
      <xdr:colOff>288972</xdr:colOff>
      <xdr:row>39</xdr:row>
      <xdr:rowOff>78304</xdr:rowOff>
    </xdr:from>
    <xdr:to>
      <xdr:col>6</xdr:col>
      <xdr:colOff>741368</xdr:colOff>
      <xdr:row>52</xdr:row>
      <xdr:rowOff>151525</xdr:rowOff>
    </xdr:to>
    <xdr:pic>
      <xdr:nvPicPr>
        <xdr:cNvPr id="8" name="Imagen 7">
          <a:extLst>
            <a:ext uri="{FF2B5EF4-FFF2-40B4-BE49-F238E27FC236}">
              <a16:creationId xmlns:a16="http://schemas.microsoft.com/office/drawing/2014/main" id="{53096B35-F7B4-4553-88D6-AA01468FB74B}"/>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532812" y="10456744"/>
          <a:ext cx="3492776" cy="2450661"/>
        </a:xfrm>
        <a:prstGeom prst="rect">
          <a:avLst/>
        </a:prstGeom>
      </xdr:spPr>
    </xdr:pic>
    <xdr:clientData/>
  </xdr:twoCellAnchor>
  <xdr:twoCellAnchor editAs="oneCell">
    <xdr:from>
      <xdr:col>7</xdr:col>
      <xdr:colOff>488997</xdr:colOff>
      <xdr:row>39</xdr:row>
      <xdr:rowOff>62637</xdr:rowOff>
    </xdr:from>
    <xdr:to>
      <xdr:col>11</xdr:col>
      <xdr:colOff>150818</xdr:colOff>
      <xdr:row>52</xdr:row>
      <xdr:rowOff>138617</xdr:rowOff>
    </xdr:to>
    <xdr:pic>
      <xdr:nvPicPr>
        <xdr:cNvPr id="9" name="Imagen 8">
          <a:extLst>
            <a:ext uri="{FF2B5EF4-FFF2-40B4-BE49-F238E27FC236}">
              <a16:creationId xmlns:a16="http://schemas.microsoft.com/office/drawing/2014/main" id="{E203A6E0-C44B-4BA4-AE40-439430EB2DA1}"/>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893357" y="10441077"/>
          <a:ext cx="3509921" cy="2453420"/>
        </a:xfrm>
        <a:prstGeom prst="rect">
          <a:avLst/>
        </a:prstGeom>
      </xdr:spPr>
    </xdr:pic>
    <xdr:clientData/>
  </xdr:twoCellAnchor>
  <xdr:twoCellAnchor editAs="oneCell">
    <xdr:from>
      <xdr:col>1</xdr:col>
      <xdr:colOff>295114</xdr:colOff>
      <xdr:row>55</xdr:row>
      <xdr:rowOff>40204</xdr:rowOff>
    </xdr:from>
    <xdr:to>
      <xdr:col>6</xdr:col>
      <xdr:colOff>744750</xdr:colOff>
      <xdr:row>68</xdr:row>
      <xdr:rowOff>113425</xdr:rowOff>
    </xdr:to>
    <xdr:pic>
      <xdr:nvPicPr>
        <xdr:cNvPr id="10" name="Imagen 9">
          <a:extLst>
            <a:ext uri="{FF2B5EF4-FFF2-40B4-BE49-F238E27FC236}">
              <a16:creationId xmlns:a16="http://schemas.microsoft.com/office/drawing/2014/main" id="{614F0A7F-2F16-4176-B8EF-FEA657D69965}"/>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538954" y="13359964"/>
          <a:ext cx="3490016" cy="2450661"/>
        </a:xfrm>
        <a:prstGeom prst="rect">
          <a:avLst/>
        </a:prstGeom>
      </xdr:spPr>
    </xdr:pic>
    <xdr:clientData/>
  </xdr:twoCellAnchor>
  <xdr:twoCellAnchor editAs="oneCell">
    <xdr:from>
      <xdr:col>7</xdr:col>
      <xdr:colOff>495764</xdr:colOff>
      <xdr:row>55</xdr:row>
      <xdr:rowOff>34062</xdr:rowOff>
    </xdr:from>
    <xdr:to>
      <xdr:col>11</xdr:col>
      <xdr:colOff>163104</xdr:colOff>
      <xdr:row>68</xdr:row>
      <xdr:rowOff>110042</xdr:rowOff>
    </xdr:to>
    <xdr:pic>
      <xdr:nvPicPr>
        <xdr:cNvPr id="11" name="Imagen 10">
          <a:extLst>
            <a:ext uri="{FF2B5EF4-FFF2-40B4-BE49-F238E27FC236}">
              <a16:creationId xmlns:a16="http://schemas.microsoft.com/office/drawing/2014/main" id="{426A9E3A-89A0-4312-86EC-F64C538FFFD8}"/>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900124" y="13353822"/>
          <a:ext cx="3515440" cy="2453420"/>
        </a:xfrm>
        <a:prstGeom prst="rect">
          <a:avLst/>
        </a:prstGeom>
      </xdr:spPr>
    </xdr:pic>
    <xdr:clientData/>
  </xdr:twoCellAnchor>
  <xdr:twoCellAnchor editAs="oneCell">
    <xdr:from>
      <xdr:col>2</xdr:col>
      <xdr:colOff>37939</xdr:colOff>
      <xdr:row>72</xdr:row>
      <xdr:rowOff>53112</xdr:rowOff>
    </xdr:from>
    <xdr:to>
      <xdr:col>6</xdr:col>
      <xdr:colOff>801900</xdr:colOff>
      <xdr:row>85</xdr:row>
      <xdr:rowOff>129092</xdr:rowOff>
    </xdr:to>
    <xdr:pic>
      <xdr:nvPicPr>
        <xdr:cNvPr id="12" name="Imagen 11">
          <a:extLst>
            <a:ext uri="{FF2B5EF4-FFF2-40B4-BE49-F238E27FC236}">
              <a16:creationId xmlns:a16="http://schemas.microsoft.com/office/drawing/2014/main" id="{CCF275AD-2261-4531-80C5-74870E3730EE}"/>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601819" y="17769612"/>
          <a:ext cx="3484301" cy="2453420"/>
        </a:xfrm>
        <a:prstGeom prst="rect">
          <a:avLst/>
        </a:prstGeom>
      </xdr:spPr>
    </xdr:pic>
    <xdr:clientData/>
  </xdr:twoCellAnchor>
  <xdr:twoCellAnchor editAs="oneCell">
    <xdr:from>
      <xdr:col>7</xdr:col>
      <xdr:colOff>301255</xdr:colOff>
      <xdr:row>72</xdr:row>
      <xdr:rowOff>81062</xdr:rowOff>
    </xdr:from>
    <xdr:to>
      <xdr:col>10</xdr:col>
      <xdr:colOff>852908</xdr:colOff>
      <xdr:row>85</xdr:row>
      <xdr:rowOff>148765</xdr:rowOff>
    </xdr:to>
    <xdr:pic>
      <xdr:nvPicPr>
        <xdr:cNvPr id="13" name="Imagen 12">
          <a:extLst>
            <a:ext uri="{FF2B5EF4-FFF2-40B4-BE49-F238E27FC236}">
              <a16:creationId xmlns:a16="http://schemas.microsoft.com/office/drawing/2014/main" id="{6E94F072-DF38-43D1-BBF2-88B0C1671E86}"/>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705615" y="17797562"/>
          <a:ext cx="3477733" cy="2445143"/>
        </a:xfrm>
        <a:prstGeom prst="rect">
          <a:avLst/>
        </a:prstGeom>
      </xdr:spPr>
    </xdr:pic>
    <xdr:clientData/>
  </xdr:twoCellAnchor>
  <xdr:twoCellAnchor editAs="oneCell">
    <xdr:from>
      <xdr:col>2</xdr:col>
      <xdr:colOff>22272</xdr:colOff>
      <xdr:row>88</xdr:row>
      <xdr:rowOff>59254</xdr:rowOff>
    </xdr:from>
    <xdr:to>
      <xdr:col>6</xdr:col>
      <xdr:colOff>788993</xdr:colOff>
      <xdr:row>101</xdr:row>
      <xdr:rowOff>132475</xdr:rowOff>
    </xdr:to>
    <xdr:pic>
      <xdr:nvPicPr>
        <xdr:cNvPr id="14" name="Imagen 13">
          <a:extLst>
            <a:ext uri="{FF2B5EF4-FFF2-40B4-BE49-F238E27FC236}">
              <a16:creationId xmlns:a16="http://schemas.microsoft.com/office/drawing/2014/main" id="{2D1D7601-CD8A-4392-84BE-4FB7D4185DD9}"/>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586152" y="20717074"/>
          <a:ext cx="3487061" cy="2450661"/>
        </a:xfrm>
        <a:prstGeom prst="rect">
          <a:avLst/>
        </a:prstGeom>
      </xdr:spPr>
    </xdr:pic>
    <xdr:clientData/>
  </xdr:twoCellAnchor>
  <xdr:twoCellAnchor editAs="oneCell">
    <xdr:from>
      <xdr:col>7</xdr:col>
      <xdr:colOff>323689</xdr:colOff>
      <xdr:row>88</xdr:row>
      <xdr:rowOff>49729</xdr:rowOff>
    </xdr:from>
    <xdr:to>
      <xdr:col>10</xdr:col>
      <xdr:colOff>878100</xdr:colOff>
      <xdr:row>101</xdr:row>
      <xdr:rowOff>122950</xdr:rowOff>
    </xdr:to>
    <xdr:pic>
      <xdr:nvPicPr>
        <xdr:cNvPr id="15" name="Imagen 14">
          <a:extLst>
            <a:ext uri="{FF2B5EF4-FFF2-40B4-BE49-F238E27FC236}">
              <a16:creationId xmlns:a16="http://schemas.microsoft.com/office/drawing/2014/main" id="{F5C57D7A-B8CB-433B-9182-B30D8CFDD8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728049" y="20707549"/>
          <a:ext cx="3480491" cy="2450661"/>
        </a:xfrm>
        <a:prstGeom prst="rect">
          <a:avLst/>
        </a:prstGeom>
      </xdr:spPr>
    </xdr:pic>
    <xdr:clientData/>
  </xdr:twoCellAnchor>
  <xdr:twoCellAnchor editAs="oneCell">
    <xdr:from>
      <xdr:col>1</xdr:col>
      <xdr:colOff>301255</xdr:colOff>
      <xdr:row>104</xdr:row>
      <xdr:rowOff>52487</xdr:rowOff>
    </xdr:from>
    <xdr:to>
      <xdr:col>6</xdr:col>
      <xdr:colOff>748133</xdr:colOff>
      <xdr:row>117</xdr:row>
      <xdr:rowOff>120190</xdr:rowOff>
    </xdr:to>
    <xdr:pic>
      <xdr:nvPicPr>
        <xdr:cNvPr id="16" name="Imagen 15">
          <a:extLst>
            <a:ext uri="{FF2B5EF4-FFF2-40B4-BE49-F238E27FC236}">
              <a16:creationId xmlns:a16="http://schemas.microsoft.com/office/drawing/2014/main" id="{21FFD8FA-3AC9-445D-A7BE-5F8DC1AB8145}"/>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545095" y="23651627"/>
          <a:ext cx="3487258" cy="2445143"/>
        </a:xfrm>
        <a:prstGeom prst="rect">
          <a:avLst/>
        </a:prstGeom>
      </xdr:spPr>
    </xdr:pic>
    <xdr:clientData/>
  </xdr:twoCellAnchor>
  <xdr:twoCellAnchor editAs="oneCell">
    <xdr:from>
      <xdr:col>7</xdr:col>
      <xdr:colOff>327072</xdr:colOff>
      <xdr:row>104</xdr:row>
      <xdr:rowOff>59879</xdr:rowOff>
    </xdr:from>
    <xdr:to>
      <xdr:col>10</xdr:col>
      <xdr:colOff>884243</xdr:colOff>
      <xdr:row>117</xdr:row>
      <xdr:rowOff>141377</xdr:rowOff>
    </xdr:to>
    <xdr:pic>
      <xdr:nvPicPr>
        <xdr:cNvPr id="17" name="Imagen 16">
          <a:extLst>
            <a:ext uri="{FF2B5EF4-FFF2-40B4-BE49-F238E27FC236}">
              <a16:creationId xmlns:a16="http://schemas.microsoft.com/office/drawing/2014/main" id="{FE0862C8-F32D-4370-8575-6AF6ED736569}"/>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731432" y="23659019"/>
          <a:ext cx="3483251" cy="245893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55"/>
  <sheetViews>
    <sheetView showGridLines="0" tabSelected="1" topLeftCell="B42" zoomScale="98" zoomScaleNormal="98" zoomScaleSheetLayoutView="70" zoomScalePageLayoutView="95" workbookViewId="0">
      <selection activeCell="I45" sqref="I45:J45"/>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45"/>
      <c r="C2" s="445"/>
      <c r="D2" s="445"/>
      <c r="E2" s="445"/>
      <c r="F2" s="495" t="s">
        <v>526</v>
      </c>
      <c r="G2" s="495"/>
      <c r="H2" s="495"/>
      <c r="I2" s="495"/>
      <c r="J2" s="495"/>
      <c r="K2" s="495"/>
      <c r="L2" s="495"/>
      <c r="M2" s="495"/>
      <c r="N2" s="495"/>
      <c r="O2" s="495"/>
      <c r="P2" s="495"/>
      <c r="Q2" s="495" t="s">
        <v>0</v>
      </c>
      <c r="R2" s="495"/>
      <c r="S2" s="445"/>
      <c r="T2" s="445"/>
    </row>
    <row r="3" spans="2:20" ht="30" customHeight="1" x14ac:dyDescent="0.2">
      <c r="B3" s="445"/>
      <c r="C3" s="445"/>
      <c r="D3" s="445"/>
      <c r="E3" s="445"/>
      <c r="F3" s="495" t="s">
        <v>527</v>
      </c>
      <c r="G3" s="495"/>
      <c r="H3" s="445" t="s">
        <v>1</v>
      </c>
      <c r="I3" s="445"/>
      <c r="J3" s="445"/>
      <c r="K3" s="445"/>
      <c r="L3" s="445"/>
      <c r="M3" s="445"/>
      <c r="N3" s="445"/>
      <c r="O3" s="445"/>
      <c r="P3" s="445"/>
      <c r="Q3" s="495" t="s">
        <v>2</v>
      </c>
      <c r="R3" s="495"/>
      <c r="S3" s="605"/>
      <c r="T3" s="605"/>
    </row>
    <row r="4" spans="2:20" ht="30" customHeight="1" x14ac:dyDescent="0.2">
      <c r="B4" s="445"/>
      <c r="C4" s="445"/>
      <c r="D4" s="445"/>
      <c r="E4" s="445"/>
      <c r="F4" s="495" t="s">
        <v>528</v>
      </c>
      <c r="G4" s="495"/>
      <c r="H4" s="445" t="s">
        <v>3</v>
      </c>
      <c r="I4" s="445"/>
      <c r="J4" s="445"/>
      <c r="K4" s="445"/>
      <c r="L4" s="445"/>
      <c r="M4" s="445"/>
      <c r="N4" s="445"/>
      <c r="O4" s="445"/>
      <c r="P4" s="445"/>
      <c r="Q4" s="495" t="s">
        <v>4</v>
      </c>
      <c r="R4" s="495"/>
      <c r="S4" s="602" t="s">
        <v>822</v>
      </c>
      <c r="T4" s="602"/>
    </row>
    <row r="5" spans="2:20" ht="14.25" x14ac:dyDescent="0.2">
      <c r="B5" s="603"/>
      <c r="C5" s="603"/>
      <c r="D5" s="603"/>
      <c r="E5" s="603"/>
      <c r="F5" s="603"/>
      <c r="G5" s="603"/>
      <c r="H5" s="603"/>
      <c r="I5" s="603"/>
      <c r="J5" s="603"/>
      <c r="K5" s="603"/>
      <c r="L5" s="603"/>
      <c r="M5" s="603"/>
      <c r="N5" s="603"/>
      <c r="O5" s="603"/>
      <c r="P5" s="603"/>
      <c r="Q5" s="603"/>
      <c r="R5" s="603"/>
      <c r="S5" s="603"/>
      <c r="T5" s="603"/>
    </row>
    <row r="6" spans="2:20" ht="22.5" customHeight="1" x14ac:dyDescent="0.2">
      <c r="B6" s="604" t="s">
        <v>5</v>
      </c>
      <c r="C6" s="604"/>
      <c r="D6" s="604"/>
      <c r="E6" s="604"/>
      <c r="F6" s="604"/>
      <c r="G6" s="604"/>
      <c r="H6" s="604"/>
      <c r="I6" s="604"/>
      <c r="J6" s="604"/>
      <c r="K6" s="604"/>
      <c r="L6" s="604"/>
      <c r="M6" s="604"/>
      <c r="N6" s="604"/>
      <c r="O6" s="604"/>
      <c r="P6" s="604"/>
      <c r="Q6" s="604"/>
      <c r="R6" s="604"/>
      <c r="S6" s="604"/>
      <c r="T6" s="604"/>
    </row>
    <row r="7" spans="2:20" ht="14.25" x14ac:dyDescent="0.2">
      <c r="B7" s="320"/>
      <c r="C7" s="320"/>
      <c r="D7" s="320"/>
      <c r="E7" s="320"/>
      <c r="F7" s="320"/>
      <c r="G7" s="320"/>
      <c r="H7" s="320"/>
      <c r="I7" s="320"/>
      <c r="J7" s="320"/>
      <c r="K7" s="320"/>
      <c r="L7" s="320"/>
      <c r="M7" s="320"/>
      <c r="N7" s="320"/>
      <c r="O7" s="320"/>
      <c r="P7" s="320"/>
      <c r="Q7" s="320"/>
      <c r="R7" s="320"/>
      <c r="S7" s="320"/>
      <c r="T7" s="320"/>
    </row>
    <row r="8" spans="2:20" ht="22.5" customHeight="1" x14ac:dyDescent="0.2">
      <c r="B8" s="595" t="s">
        <v>6</v>
      </c>
      <c r="C8" s="595"/>
      <c r="D8" s="595"/>
      <c r="E8" s="595"/>
      <c r="F8" s="595"/>
      <c r="G8" s="595"/>
      <c r="H8" s="595"/>
      <c r="I8" s="595"/>
      <c r="J8" s="595"/>
      <c r="K8" s="595"/>
      <c r="L8" s="595"/>
      <c r="M8" s="595"/>
      <c r="N8" s="595"/>
      <c r="O8" s="595"/>
      <c r="P8" s="595"/>
      <c r="Q8" s="595"/>
      <c r="R8" s="595"/>
      <c r="S8" s="595"/>
      <c r="T8" s="595"/>
    </row>
    <row r="9" spans="2:20" ht="22.5" customHeight="1" x14ac:dyDescent="0.2">
      <c r="B9" s="245" t="s">
        <v>7</v>
      </c>
      <c r="C9" s="591"/>
      <c r="D9" s="591"/>
      <c r="E9" s="591"/>
      <c r="F9" s="591"/>
      <c r="G9" s="591"/>
      <c r="H9" s="591"/>
      <c r="I9" s="591"/>
      <c r="J9" s="591"/>
      <c r="K9" s="591"/>
      <c r="L9" s="591"/>
      <c r="M9" s="591"/>
      <c r="N9" s="591"/>
      <c r="O9" s="591"/>
      <c r="P9" s="591"/>
      <c r="Q9" s="591"/>
      <c r="R9" s="591"/>
      <c r="S9" s="591"/>
      <c r="T9" s="246"/>
    </row>
    <row r="10" spans="2:20" ht="22.5" customHeight="1" x14ac:dyDescent="0.2">
      <c r="B10" s="434" t="s">
        <v>8</v>
      </c>
      <c r="C10" s="434"/>
      <c r="D10" s="434"/>
      <c r="E10" s="434"/>
      <c r="F10" s="518" t="s">
        <v>9</v>
      </c>
      <c r="G10" s="519"/>
      <c r="H10" s="519"/>
      <c r="I10" s="520"/>
      <c r="J10" s="609" t="s">
        <v>10</v>
      </c>
      <c r="K10" s="610"/>
      <c r="L10" s="610"/>
      <c r="M10" s="610"/>
      <c r="N10" s="611"/>
      <c r="O10" s="518" t="s">
        <v>11</v>
      </c>
      <c r="P10" s="519"/>
      <c r="Q10" s="520"/>
      <c r="R10" s="615" t="s">
        <v>12</v>
      </c>
      <c r="S10" s="615"/>
      <c r="T10" s="615"/>
    </row>
    <row r="11" spans="2:20" ht="22.5" customHeight="1" x14ac:dyDescent="0.2">
      <c r="B11" s="434"/>
      <c r="C11" s="434"/>
      <c r="D11" s="434"/>
      <c r="E11" s="434"/>
      <c r="F11" s="606"/>
      <c r="G11" s="607"/>
      <c r="H11" s="607"/>
      <c r="I11" s="608"/>
      <c r="J11" s="612"/>
      <c r="K11" s="613"/>
      <c r="L11" s="613"/>
      <c r="M11" s="613"/>
      <c r="N11" s="614"/>
      <c r="O11" s="606"/>
      <c r="P11" s="607"/>
      <c r="Q11" s="608"/>
      <c r="R11" s="615"/>
      <c r="S11" s="615"/>
      <c r="T11" s="615"/>
    </row>
    <row r="12" spans="2:20" ht="168" customHeight="1" x14ac:dyDescent="0.2">
      <c r="B12" s="548" t="s">
        <v>13</v>
      </c>
      <c r="C12" s="549"/>
      <c r="D12" s="549"/>
      <c r="E12" s="550"/>
      <c r="F12" s="542" t="s">
        <v>631</v>
      </c>
      <c r="G12" s="543"/>
      <c r="H12" s="543"/>
      <c r="I12" s="544"/>
      <c r="J12" s="566" t="s">
        <v>632</v>
      </c>
      <c r="K12" s="567"/>
      <c r="L12" s="567"/>
      <c r="M12" s="567"/>
      <c r="N12" s="568"/>
      <c r="O12" s="542" t="s">
        <v>634</v>
      </c>
      <c r="P12" s="543"/>
      <c r="Q12" s="544"/>
      <c r="R12" s="536" t="s">
        <v>741</v>
      </c>
      <c r="S12" s="537"/>
      <c r="T12" s="538"/>
    </row>
    <row r="13" spans="2:20" ht="168" customHeight="1" x14ac:dyDescent="0.2">
      <c r="B13" s="570"/>
      <c r="C13" s="571"/>
      <c r="D13" s="571"/>
      <c r="E13" s="572"/>
      <c r="F13" s="554"/>
      <c r="G13" s="555"/>
      <c r="H13" s="555"/>
      <c r="I13" s="556"/>
      <c r="J13" s="566" t="s">
        <v>633</v>
      </c>
      <c r="K13" s="567"/>
      <c r="L13" s="567"/>
      <c r="M13" s="567"/>
      <c r="N13" s="568"/>
      <c r="O13" s="554"/>
      <c r="P13" s="555"/>
      <c r="Q13" s="556"/>
      <c r="R13" s="616"/>
      <c r="S13" s="617"/>
      <c r="T13" s="618"/>
    </row>
    <row r="14" spans="2:20" ht="409.6" customHeight="1" x14ac:dyDescent="0.2">
      <c r="B14" s="548" t="s">
        <v>14</v>
      </c>
      <c r="C14" s="549"/>
      <c r="D14" s="549"/>
      <c r="E14" s="550"/>
      <c r="F14" s="542" t="s">
        <v>529</v>
      </c>
      <c r="G14" s="543"/>
      <c r="H14" s="543"/>
      <c r="I14" s="544"/>
      <c r="J14" s="542" t="s">
        <v>630</v>
      </c>
      <c r="K14" s="543"/>
      <c r="L14" s="543"/>
      <c r="M14" s="543"/>
      <c r="N14" s="544"/>
      <c r="O14" s="542" t="s">
        <v>635</v>
      </c>
      <c r="P14" s="543"/>
      <c r="Q14" s="544"/>
      <c r="R14" s="536" t="s">
        <v>742</v>
      </c>
      <c r="S14" s="537"/>
      <c r="T14" s="538"/>
    </row>
    <row r="15" spans="2:20" ht="351.6" customHeight="1" x14ac:dyDescent="0.2">
      <c r="B15" s="551"/>
      <c r="C15" s="552"/>
      <c r="D15" s="552"/>
      <c r="E15" s="553"/>
      <c r="F15" s="545"/>
      <c r="G15" s="546"/>
      <c r="H15" s="546"/>
      <c r="I15" s="547"/>
      <c r="J15" s="545"/>
      <c r="K15" s="546"/>
      <c r="L15" s="546"/>
      <c r="M15" s="546"/>
      <c r="N15" s="547"/>
      <c r="O15" s="545"/>
      <c r="P15" s="546"/>
      <c r="Q15" s="547"/>
      <c r="R15" s="539"/>
      <c r="S15" s="540"/>
      <c r="T15" s="541"/>
    </row>
    <row r="16" spans="2:20" ht="409.6" customHeight="1" x14ac:dyDescent="0.2">
      <c r="B16" s="548" t="s">
        <v>15</v>
      </c>
      <c r="C16" s="549"/>
      <c r="D16" s="549"/>
      <c r="E16" s="550"/>
      <c r="F16" s="542" t="s">
        <v>649</v>
      </c>
      <c r="G16" s="543"/>
      <c r="H16" s="543"/>
      <c r="I16" s="544"/>
      <c r="J16" s="542" t="s">
        <v>121</v>
      </c>
      <c r="K16" s="543"/>
      <c r="L16" s="543"/>
      <c r="M16" s="543"/>
      <c r="N16" s="544"/>
      <c r="O16" s="542" t="s">
        <v>629</v>
      </c>
      <c r="P16" s="543"/>
      <c r="Q16" s="544"/>
      <c r="R16" s="252" t="s">
        <v>743</v>
      </c>
      <c r="S16" s="253"/>
      <c r="T16" s="254"/>
    </row>
    <row r="17" spans="2:20" ht="409.6" customHeight="1" x14ac:dyDescent="0.2">
      <c r="B17" s="551"/>
      <c r="C17" s="552"/>
      <c r="D17" s="552"/>
      <c r="E17" s="553"/>
      <c r="F17" s="545"/>
      <c r="G17" s="546"/>
      <c r="H17" s="546"/>
      <c r="I17" s="547"/>
      <c r="J17" s="545"/>
      <c r="K17" s="546"/>
      <c r="L17" s="546"/>
      <c r="M17" s="546"/>
      <c r="N17" s="547"/>
      <c r="O17" s="545"/>
      <c r="P17" s="546"/>
      <c r="Q17" s="547"/>
      <c r="R17" s="255"/>
      <c r="S17" s="256"/>
      <c r="T17" s="257"/>
    </row>
    <row r="18" spans="2:20" ht="41.45" customHeight="1" x14ac:dyDescent="0.2">
      <c r="B18" s="570"/>
      <c r="C18" s="571"/>
      <c r="D18" s="571"/>
      <c r="E18" s="572"/>
      <c r="F18" s="554"/>
      <c r="G18" s="555"/>
      <c r="H18" s="555"/>
      <c r="I18" s="556"/>
      <c r="J18" s="554"/>
      <c r="K18" s="555"/>
      <c r="L18" s="555"/>
      <c r="M18" s="555"/>
      <c r="N18" s="556"/>
      <c r="O18" s="554"/>
      <c r="P18" s="555"/>
      <c r="Q18" s="556"/>
      <c r="R18" s="258"/>
      <c r="S18" s="259"/>
      <c r="T18" s="260"/>
    </row>
    <row r="19" spans="2:20" ht="409.6" customHeight="1" x14ac:dyDescent="0.2">
      <c r="B19" s="548" t="s">
        <v>16</v>
      </c>
      <c r="C19" s="549"/>
      <c r="D19" s="549"/>
      <c r="E19" s="550"/>
      <c r="F19" s="542" t="s">
        <v>628</v>
      </c>
      <c r="G19" s="543"/>
      <c r="H19" s="543"/>
      <c r="I19" s="544"/>
      <c r="J19" s="542" t="s">
        <v>626</v>
      </c>
      <c r="K19" s="543"/>
      <c r="L19" s="543"/>
      <c r="M19" s="543"/>
      <c r="N19" s="544"/>
      <c r="O19" s="252" t="s">
        <v>627</v>
      </c>
      <c r="P19" s="253"/>
      <c r="Q19" s="254"/>
      <c r="R19" s="557"/>
      <c r="S19" s="558"/>
      <c r="T19" s="559"/>
    </row>
    <row r="20" spans="2:20" ht="409.6" customHeight="1" x14ac:dyDescent="0.2">
      <c r="B20" s="551"/>
      <c r="C20" s="552"/>
      <c r="D20" s="552"/>
      <c r="E20" s="553"/>
      <c r="F20" s="545"/>
      <c r="G20" s="546"/>
      <c r="H20" s="546"/>
      <c r="I20" s="547"/>
      <c r="J20" s="545"/>
      <c r="K20" s="546"/>
      <c r="L20" s="546"/>
      <c r="M20" s="546"/>
      <c r="N20" s="547"/>
      <c r="O20" s="255"/>
      <c r="P20" s="256"/>
      <c r="Q20" s="257"/>
      <c r="R20" s="560"/>
      <c r="S20" s="561"/>
      <c r="T20" s="562"/>
    </row>
    <row r="21" spans="2:20" ht="409.6" customHeight="1" x14ac:dyDescent="0.2">
      <c r="B21" s="551"/>
      <c r="C21" s="552"/>
      <c r="D21" s="552"/>
      <c r="E21" s="553"/>
      <c r="F21" s="545"/>
      <c r="G21" s="546"/>
      <c r="H21" s="546"/>
      <c r="I21" s="547"/>
      <c r="J21" s="545"/>
      <c r="K21" s="546"/>
      <c r="L21" s="546"/>
      <c r="M21" s="546"/>
      <c r="N21" s="547"/>
      <c r="O21" s="255"/>
      <c r="P21" s="256"/>
      <c r="Q21" s="257"/>
      <c r="R21" s="560"/>
      <c r="S21" s="561"/>
      <c r="T21" s="562"/>
    </row>
    <row r="22" spans="2:20" ht="200.45" customHeight="1" x14ac:dyDescent="0.2">
      <c r="B22" s="570"/>
      <c r="C22" s="571"/>
      <c r="D22" s="571"/>
      <c r="E22" s="572"/>
      <c r="F22" s="554"/>
      <c r="G22" s="555"/>
      <c r="H22" s="555"/>
      <c r="I22" s="556"/>
      <c r="J22" s="554"/>
      <c r="K22" s="555"/>
      <c r="L22" s="555"/>
      <c r="M22" s="555"/>
      <c r="N22" s="556"/>
      <c r="O22" s="258"/>
      <c r="P22" s="259"/>
      <c r="Q22" s="260"/>
      <c r="R22" s="563"/>
      <c r="S22" s="564"/>
      <c r="T22" s="565"/>
    </row>
    <row r="23" spans="2:20" ht="107.45" customHeight="1" x14ac:dyDescent="0.2">
      <c r="B23" s="548" t="s">
        <v>17</v>
      </c>
      <c r="C23" s="549"/>
      <c r="D23" s="549"/>
      <c r="E23" s="550"/>
      <c r="F23" s="542" t="s">
        <v>636</v>
      </c>
      <c r="G23" s="543"/>
      <c r="H23" s="543"/>
      <c r="I23" s="544"/>
      <c r="J23" s="566" t="s">
        <v>18</v>
      </c>
      <c r="K23" s="567"/>
      <c r="L23" s="567"/>
      <c r="M23" s="567"/>
      <c r="N23" s="568"/>
      <c r="O23" s="542" t="s">
        <v>638</v>
      </c>
      <c r="P23" s="543"/>
      <c r="Q23" s="544"/>
      <c r="R23" s="542" t="s">
        <v>639</v>
      </c>
      <c r="S23" s="543"/>
      <c r="T23" s="544"/>
    </row>
    <row r="24" spans="2:20" ht="409.6" customHeight="1" x14ac:dyDescent="0.2">
      <c r="B24" s="551"/>
      <c r="C24" s="552"/>
      <c r="D24" s="552"/>
      <c r="E24" s="553"/>
      <c r="F24" s="545"/>
      <c r="G24" s="546"/>
      <c r="H24" s="546"/>
      <c r="I24" s="547"/>
      <c r="J24" s="542" t="s">
        <v>637</v>
      </c>
      <c r="K24" s="543"/>
      <c r="L24" s="543"/>
      <c r="M24" s="543"/>
      <c r="N24" s="544"/>
      <c r="O24" s="545"/>
      <c r="P24" s="546"/>
      <c r="Q24" s="547"/>
      <c r="R24" s="545"/>
      <c r="S24" s="546"/>
      <c r="T24" s="547"/>
    </row>
    <row r="25" spans="2:20" ht="409.6" customHeight="1" x14ac:dyDescent="0.2">
      <c r="B25" s="551"/>
      <c r="C25" s="552"/>
      <c r="D25" s="552"/>
      <c r="E25" s="553"/>
      <c r="F25" s="545"/>
      <c r="G25" s="546"/>
      <c r="H25" s="546"/>
      <c r="I25" s="547"/>
      <c r="J25" s="545"/>
      <c r="K25" s="546"/>
      <c r="L25" s="546"/>
      <c r="M25" s="546"/>
      <c r="N25" s="547"/>
      <c r="O25" s="545"/>
      <c r="P25" s="546"/>
      <c r="Q25" s="547"/>
      <c r="R25" s="545"/>
      <c r="S25" s="546"/>
      <c r="T25" s="547"/>
    </row>
    <row r="26" spans="2:20" ht="409.6" customHeight="1" x14ac:dyDescent="0.2">
      <c r="B26" s="551"/>
      <c r="C26" s="552"/>
      <c r="D26" s="552"/>
      <c r="E26" s="553"/>
      <c r="F26" s="545"/>
      <c r="G26" s="546"/>
      <c r="H26" s="546"/>
      <c r="I26" s="547"/>
      <c r="J26" s="545"/>
      <c r="K26" s="546"/>
      <c r="L26" s="546"/>
      <c r="M26" s="546"/>
      <c r="N26" s="547"/>
      <c r="O26" s="545"/>
      <c r="P26" s="546"/>
      <c r="Q26" s="547"/>
      <c r="R26" s="545"/>
      <c r="S26" s="546"/>
      <c r="T26" s="547"/>
    </row>
    <row r="27" spans="2:20" ht="144" customHeight="1" x14ac:dyDescent="0.2">
      <c r="B27" s="570"/>
      <c r="C27" s="571"/>
      <c r="D27" s="571"/>
      <c r="E27" s="572"/>
      <c r="F27" s="554"/>
      <c r="G27" s="555"/>
      <c r="H27" s="555"/>
      <c r="I27" s="556"/>
      <c r="J27" s="554"/>
      <c r="K27" s="555"/>
      <c r="L27" s="555"/>
      <c r="M27" s="555"/>
      <c r="N27" s="556"/>
      <c r="O27" s="554"/>
      <c r="P27" s="555"/>
      <c r="Q27" s="556"/>
      <c r="R27" s="554"/>
      <c r="S27" s="555"/>
      <c r="T27" s="556"/>
    </row>
    <row r="28" spans="2:20" ht="82.5" customHeight="1" x14ac:dyDescent="0.2">
      <c r="B28" s="495" t="s">
        <v>19</v>
      </c>
      <c r="C28" s="495"/>
      <c r="D28" s="495"/>
      <c r="E28" s="495"/>
      <c r="F28" s="566" t="s">
        <v>640</v>
      </c>
      <c r="G28" s="567"/>
      <c r="H28" s="567"/>
      <c r="I28" s="568"/>
      <c r="J28" s="569" t="s">
        <v>122</v>
      </c>
      <c r="K28" s="569"/>
      <c r="L28" s="569"/>
      <c r="M28" s="569"/>
      <c r="N28" s="569"/>
      <c r="O28" s="566" t="s">
        <v>123</v>
      </c>
      <c r="P28" s="567"/>
      <c r="Q28" s="568"/>
      <c r="R28" s="575"/>
      <c r="S28" s="573"/>
      <c r="T28" s="574"/>
    </row>
    <row r="29" spans="2:20" ht="133.9" customHeight="1" x14ac:dyDescent="0.2">
      <c r="B29" s="495" t="s">
        <v>20</v>
      </c>
      <c r="C29" s="495"/>
      <c r="D29" s="495"/>
      <c r="E29" s="495"/>
      <c r="F29" s="542" t="s">
        <v>642</v>
      </c>
      <c r="G29" s="543"/>
      <c r="H29" s="543"/>
      <c r="I29" s="544"/>
      <c r="J29" s="566" t="s">
        <v>643</v>
      </c>
      <c r="K29" s="567"/>
      <c r="L29" s="567"/>
      <c r="M29" s="567"/>
      <c r="N29" s="568"/>
      <c r="O29" s="566" t="s">
        <v>641</v>
      </c>
      <c r="P29" s="567"/>
      <c r="Q29" s="567"/>
      <c r="R29" s="438" t="s">
        <v>744</v>
      </c>
      <c r="S29" s="573"/>
      <c r="T29" s="574"/>
    </row>
    <row r="30" spans="2:20" ht="237.6" customHeight="1" x14ac:dyDescent="0.2">
      <c r="B30" s="495" t="s">
        <v>21</v>
      </c>
      <c r="C30" s="495"/>
      <c r="D30" s="495"/>
      <c r="E30" s="495"/>
      <c r="F30" s="575"/>
      <c r="G30" s="573"/>
      <c r="H30" s="573"/>
      <c r="I30" s="574"/>
      <c r="J30" s="576"/>
      <c r="K30" s="576"/>
      <c r="L30" s="576"/>
      <c r="M30" s="576"/>
      <c r="N30" s="576"/>
      <c r="O30" s="566" t="s">
        <v>644</v>
      </c>
      <c r="P30" s="567"/>
      <c r="Q30" s="568"/>
      <c r="R30" s="575"/>
      <c r="S30" s="573"/>
      <c r="T30" s="574"/>
    </row>
    <row r="31" spans="2:20" ht="409.6" customHeight="1" x14ac:dyDescent="0.2">
      <c r="B31" s="548" t="s">
        <v>22</v>
      </c>
      <c r="C31" s="549"/>
      <c r="D31" s="549"/>
      <c r="E31" s="550"/>
      <c r="F31" s="542" t="s">
        <v>530</v>
      </c>
      <c r="G31" s="543"/>
      <c r="H31" s="543"/>
      <c r="I31" s="544"/>
      <c r="J31" s="542" t="s">
        <v>645</v>
      </c>
      <c r="K31" s="543"/>
      <c r="L31" s="543"/>
      <c r="M31" s="543"/>
      <c r="N31" s="544"/>
      <c r="O31" s="542" t="s">
        <v>125</v>
      </c>
      <c r="P31" s="543"/>
      <c r="Q31" s="544"/>
      <c r="R31" s="542" t="s">
        <v>124</v>
      </c>
      <c r="S31" s="543"/>
      <c r="T31" s="544"/>
    </row>
    <row r="32" spans="2:20" ht="15" customHeight="1" x14ac:dyDescent="0.2">
      <c r="B32" s="570"/>
      <c r="C32" s="571"/>
      <c r="D32" s="571"/>
      <c r="E32" s="572"/>
      <c r="F32" s="554"/>
      <c r="G32" s="555"/>
      <c r="H32" s="555"/>
      <c r="I32" s="556"/>
      <c r="J32" s="554"/>
      <c r="K32" s="555"/>
      <c r="L32" s="555"/>
      <c r="M32" s="555"/>
      <c r="N32" s="556"/>
      <c r="O32" s="554"/>
      <c r="P32" s="555"/>
      <c r="Q32" s="556"/>
      <c r="R32" s="554"/>
      <c r="S32" s="555"/>
      <c r="T32" s="556"/>
    </row>
    <row r="33" spans="2:20" ht="409.15" customHeight="1" x14ac:dyDescent="0.2">
      <c r="B33" s="548" t="s">
        <v>23</v>
      </c>
      <c r="C33" s="549"/>
      <c r="D33" s="549"/>
      <c r="E33" s="550"/>
      <c r="F33" s="542" t="s">
        <v>646</v>
      </c>
      <c r="G33" s="543"/>
      <c r="H33" s="543"/>
      <c r="I33" s="544"/>
      <c r="J33" s="252" t="s">
        <v>647</v>
      </c>
      <c r="K33" s="253"/>
      <c r="L33" s="253"/>
      <c r="M33" s="253"/>
      <c r="N33" s="254"/>
      <c r="O33" s="252" t="s">
        <v>648</v>
      </c>
      <c r="P33" s="253"/>
      <c r="Q33" s="254"/>
      <c r="R33" s="252"/>
      <c r="S33" s="253"/>
      <c r="T33" s="254"/>
    </row>
    <row r="34" spans="2:20" ht="79.900000000000006" customHeight="1" x14ac:dyDescent="0.2">
      <c r="B34" s="570"/>
      <c r="C34" s="571"/>
      <c r="D34" s="571"/>
      <c r="E34" s="572"/>
      <c r="F34" s="554"/>
      <c r="G34" s="555"/>
      <c r="H34" s="555"/>
      <c r="I34" s="556"/>
      <c r="J34" s="258"/>
      <c r="K34" s="259"/>
      <c r="L34" s="259"/>
      <c r="M34" s="259"/>
      <c r="N34" s="260"/>
      <c r="O34" s="258"/>
      <c r="P34" s="259"/>
      <c r="Q34" s="260"/>
      <c r="R34" s="258"/>
      <c r="S34" s="259"/>
      <c r="T34" s="260"/>
    </row>
    <row r="35" spans="2:20" ht="409.6" customHeight="1" x14ac:dyDescent="0.2">
      <c r="B35" s="495" t="s">
        <v>24</v>
      </c>
      <c r="C35" s="495"/>
      <c r="D35" s="495"/>
      <c r="E35" s="495"/>
      <c r="F35" s="320"/>
      <c r="G35" s="320"/>
      <c r="H35" s="320"/>
      <c r="I35" s="320"/>
      <c r="J35" s="320" t="s">
        <v>126</v>
      </c>
      <c r="K35" s="320"/>
      <c r="L35" s="320"/>
      <c r="M35" s="320"/>
      <c r="N35" s="320"/>
      <c r="O35" s="619" t="s">
        <v>745</v>
      </c>
      <c r="P35" s="619"/>
      <c r="Q35" s="619"/>
      <c r="R35" s="320"/>
      <c r="S35" s="320"/>
      <c r="T35" s="320"/>
    </row>
    <row r="36" spans="2:20" ht="206.45" customHeight="1" x14ac:dyDescent="0.2">
      <c r="B36" s="495"/>
      <c r="C36" s="495"/>
      <c r="D36" s="495"/>
      <c r="E36" s="495"/>
      <c r="F36" s="320"/>
      <c r="G36" s="320"/>
      <c r="H36" s="320"/>
      <c r="I36" s="320"/>
      <c r="J36" s="320"/>
      <c r="K36" s="320"/>
      <c r="L36" s="320"/>
      <c r="M36" s="320"/>
      <c r="N36" s="320"/>
      <c r="O36" s="619"/>
      <c r="P36" s="619"/>
      <c r="Q36" s="619"/>
      <c r="R36" s="320"/>
      <c r="S36" s="320"/>
      <c r="T36" s="320"/>
    </row>
    <row r="37" spans="2:20" ht="30" customHeight="1" x14ac:dyDescent="0.2">
      <c r="B37" s="577" t="s">
        <v>111</v>
      </c>
      <c r="C37" s="578"/>
      <c r="D37" s="578"/>
      <c r="E37" s="578"/>
      <c r="F37" s="578"/>
      <c r="G37" s="578"/>
      <c r="H37" s="578"/>
      <c r="I37" s="578"/>
      <c r="J37" s="578"/>
      <c r="K37" s="578"/>
      <c r="L37" s="578"/>
      <c r="M37" s="578"/>
      <c r="N37" s="578"/>
      <c r="O37" s="578"/>
      <c r="P37" s="578"/>
      <c r="Q37" s="578"/>
      <c r="R37" s="578"/>
      <c r="S37" s="578"/>
      <c r="T37" s="579"/>
    </row>
    <row r="38" spans="2:20" ht="22.5" customHeight="1" x14ac:dyDescent="0.2">
      <c r="B38" s="238" t="s">
        <v>25</v>
      </c>
      <c r="C38" s="298"/>
      <c r="D38" s="298"/>
      <c r="E38" s="298"/>
      <c r="F38" s="298"/>
      <c r="G38" s="298"/>
      <c r="H38" s="239"/>
      <c r="I38" s="238" t="s">
        <v>26</v>
      </c>
      <c r="J38" s="239"/>
      <c r="K38" s="238" t="s">
        <v>4</v>
      </c>
      <c r="L38" s="239"/>
      <c r="M38" s="238" t="s">
        <v>27</v>
      </c>
      <c r="N38" s="298"/>
      <c r="O38" s="298"/>
      <c r="P38" s="298"/>
      <c r="Q38" s="298"/>
      <c r="R38" s="239"/>
      <c r="S38" s="238" t="s">
        <v>4</v>
      </c>
      <c r="T38" s="239"/>
    </row>
    <row r="39" spans="2:20" ht="22.5" customHeight="1" x14ac:dyDescent="0.2">
      <c r="B39" s="596" t="s">
        <v>747</v>
      </c>
      <c r="C39" s="597"/>
      <c r="D39" s="597"/>
      <c r="E39" s="597"/>
      <c r="F39" s="597"/>
      <c r="G39" s="597"/>
      <c r="H39" s="598"/>
      <c r="I39" s="581" t="s">
        <v>748</v>
      </c>
      <c r="J39" s="583"/>
      <c r="K39" s="584">
        <v>43782</v>
      </c>
      <c r="L39" s="585"/>
      <c r="M39" s="581" t="s">
        <v>746</v>
      </c>
      <c r="N39" s="582"/>
      <c r="O39" s="582"/>
      <c r="P39" s="582"/>
      <c r="Q39" s="582"/>
      <c r="R39" s="583"/>
      <c r="S39" s="193"/>
      <c r="T39" s="194"/>
    </row>
    <row r="40" spans="2:20" ht="22.5" customHeight="1" x14ac:dyDescent="0.2">
      <c r="B40" s="343" t="s">
        <v>1080</v>
      </c>
      <c r="C40" s="344"/>
      <c r="D40" s="344"/>
      <c r="E40" s="344"/>
      <c r="F40" s="344"/>
      <c r="G40" s="344"/>
      <c r="H40" s="345"/>
      <c r="I40" s="581" t="s">
        <v>1081</v>
      </c>
      <c r="J40" s="583"/>
      <c r="K40" s="584">
        <v>43937</v>
      </c>
      <c r="L40" s="585"/>
      <c r="M40" s="581" t="s">
        <v>746</v>
      </c>
      <c r="N40" s="582"/>
      <c r="O40" s="582"/>
      <c r="P40" s="582"/>
      <c r="Q40" s="582"/>
      <c r="R40" s="583"/>
      <c r="S40" s="193"/>
      <c r="T40" s="194"/>
    </row>
    <row r="41" spans="2:20" ht="35.25" customHeight="1" x14ac:dyDescent="0.2">
      <c r="B41" s="269" t="s">
        <v>1082</v>
      </c>
      <c r="C41" s="269"/>
      <c r="D41" s="269"/>
      <c r="E41" s="269"/>
      <c r="F41" s="269"/>
      <c r="G41" s="269"/>
      <c r="H41" s="269"/>
      <c r="I41" s="322" t="s">
        <v>1083</v>
      </c>
      <c r="J41" s="324"/>
      <c r="K41" s="236" t="s">
        <v>1084</v>
      </c>
      <c r="L41" s="324"/>
      <c r="M41" s="581" t="s">
        <v>746</v>
      </c>
      <c r="N41" s="582"/>
      <c r="O41" s="582"/>
      <c r="P41" s="582"/>
      <c r="Q41" s="582"/>
      <c r="R41" s="583"/>
      <c r="S41" s="193"/>
      <c r="T41" s="194"/>
    </row>
    <row r="42" spans="2:20" ht="33" customHeight="1" x14ac:dyDescent="0.2">
      <c r="B42" s="343" t="s">
        <v>1085</v>
      </c>
      <c r="C42" s="344"/>
      <c r="D42" s="344"/>
      <c r="E42" s="344"/>
      <c r="F42" s="344"/>
      <c r="G42" s="344"/>
      <c r="H42" s="345"/>
      <c r="I42" s="322" t="s">
        <v>1086</v>
      </c>
      <c r="J42" s="324"/>
      <c r="K42" s="236">
        <v>43922</v>
      </c>
      <c r="L42" s="324"/>
      <c r="M42" s="581" t="s">
        <v>746</v>
      </c>
      <c r="N42" s="582"/>
      <c r="O42" s="582"/>
      <c r="P42" s="582"/>
      <c r="Q42" s="582"/>
      <c r="R42" s="583"/>
      <c r="S42" s="193"/>
      <c r="T42" s="194"/>
    </row>
    <row r="43" spans="2:20" ht="36.75" customHeight="1" x14ac:dyDescent="0.2">
      <c r="B43" s="586" t="s">
        <v>1087</v>
      </c>
      <c r="C43" s="587"/>
      <c r="D43" s="587"/>
      <c r="E43" s="587"/>
      <c r="F43" s="587"/>
      <c r="G43" s="587"/>
      <c r="H43" s="588"/>
      <c r="I43" s="599" t="s">
        <v>1088</v>
      </c>
      <c r="J43" s="601"/>
      <c r="K43" s="589">
        <v>43922</v>
      </c>
      <c r="L43" s="590"/>
      <c r="M43" s="599" t="s">
        <v>746</v>
      </c>
      <c r="N43" s="600"/>
      <c r="O43" s="600"/>
      <c r="P43" s="600"/>
      <c r="Q43" s="600"/>
      <c r="R43" s="601"/>
      <c r="S43" s="148"/>
      <c r="T43" s="149"/>
    </row>
    <row r="44" spans="2:20" ht="39" customHeight="1" x14ac:dyDescent="0.2">
      <c r="B44" s="596" t="s">
        <v>1089</v>
      </c>
      <c r="C44" s="597"/>
      <c r="D44" s="597"/>
      <c r="E44" s="597"/>
      <c r="F44" s="597"/>
      <c r="G44" s="597"/>
      <c r="H44" s="598"/>
      <c r="I44" s="599" t="s">
        <v>1090</v>
      </c>
      <c r="J44" s="601"/>
      <c r="K44" s="589">
        <v>43922</v>
      </c>
      <c r="L44" s="590"/>
      <c r="M44" s="581" t="s">
        <v>746</v>
      </c>
      <c r="N44" s="582"/>
      <c r="O44" s="582"/>
      <c r="P44" s="582"/>
      <c r="Q44" s="582"/>
      <c r="R44" s="583"/>
      <c r="S44" s="148"/>
      <c r="T44" s="149"/>
    </row>
    <row r="45" spans="2:20" ht="35.25" customHeight="1" x14ac:dyDescent="0.2">
      <c r="B45" s="269" t="s">
        <v>1091</v>
      </c>
      <c r="C45" s="269"/>
      <c r="D45" s="269"/>
      <c r="E45" s="269"/>
      <c r="F45" s="269"/>
      <c r="G45" s="269"/>
      <c r="H45" s="269"/>
      <c r="I45" s="599" t="s">
        <v>1092</v>
      </c>
      <c r="J45" s="601"/>
      <c r="K45" s="589">
        <v>43922</v>
      </c>
      <c r="L45" s="590"/>
      <c r="M45" s="581" t="s">
        <v>746</v>
      </c>
      <c r="N45" s="582"/>
      <c r="O45" s="582"/>
      <c r="P45" s="582"/>
      <c r="Q45" s="582"/>
      <c r="R45" s="583"/>
      <c r="S45" s="148"/>
      <c r="T45" s="149"/>
    </row>
    <row r="46" spans="2:20" ht="35.25" customHeight="1" x14ac:dyDescent="0.2">
      <c r="B46" s="1083" t="s">
        <v>1099</v>
      </c>
      <c r="C46" s="1084"/>
      <c r="D46" s="1084"/>
      <c r="E46" s="1084"/>
      <c r="F46" s="1084"/>
      <c r="G46" s="1084"/>
      <c r="H46" s="1085"/>
      <c r="I46" s="599" t="s">
        <v>1100</v>
      </c>
      <c r="J46" s="601"/>
      <c r="K46" s="589">
        <v>43941</v>
      </c>
      <c r="L46" s="590"/>
      <c r="M46" s="581" t="s">
        <v>746</v>
      </c>
      <c r="N46" s="582"/>
      <c r="O46" s="582"/>
      <c r="P46" s="582"/>
      <c r="Q46" s="582"/>
      <c r="R46" s="583"/>
      <c r="S46" s="193"/>
      <c r="T46" s="194"/>
    </row>
    <row r="47" spans="2:20" ht="25.5" customHeight="1" x14ac:dyDescent="0.2">
      <c r="B47" s="586" t="s">
        <v>1093</v>
      </c>
      <c r="C47" s="587"/>
      <c r="D47" s="587"/>
      <c r="E47" s="587"/>
      <c r="F47" s="587"/>
      <c r="G47" s="587"/>
      <c r="H47" s="588"/>
      <c r="I47" s="581" t="s">
        <v>1094</v>
      </c>
      <c r="J47" s="583"/>
      <c r="K47" s="584">
        <v>43929</v>
      </c>
      <c r="L47" s="585"/>
      <c r="M47" s="599" t="s">
        <v>746</v>
      </c>
      <c r="N47" s="600"/>
      <c r="O47" s="600"/>
      <c r="P47" s="600"/>
      <c r="Q47" s="600"/>
      <c r="R47" s="601"/>
      <c r="S47" s="148"/>
      <c r="T47" s="149"/>
    </row>
    <row r="48" spans="2:20" ht="22.5" customHeight="1" x14ac:dyDescent="0.2">
      <c r="B48" s="596" t="s">
        <v>1095</v>
      </c>
      <c r="C48" s="597"/>
      <c r="D48" s="597"/>
      <c r="E48" s="597"/>
      <c r="F48" s="597"/>
      <c r="G48" s="597"/>
      <c r="H48" s="598"/>
      <c r="I48" s="581" t="s">
        <v>1096</v>
      </c>
      <c r="J48" s="583"/>
      <c r="K48" s="584">
        <v>43929</v>
      </c>
      <c r="L48" s="585"/>
      <c r="M48" s="581" t="s">
        <v>746</v>
      </c>
      <c r="N48" s="582"/>
      <c r="O48" s="582"/>
      <c r="P48" s="582"/>
      <c r="Q48" s="582"/>
      <c r="R48" s="583"/>
      <c r="S48" s="148"/>
      <c r="T48" s="149"/>
    </row>
    <row r="49" spans="2:20" ht="43.5" customHeight="1" x14ac:dyDescent="0.2">
      <c r="B49" s="269" t="s">
        <v>1097</v>
      </c>
      <c r="C49" s="269"/>
      <c r="D49" s="269"/>
      <c r="E49" s="269"/>
      <c r="F49" s="269"/>
      <c r="G49" s="269"/>
      <c r="H49" s="269"/>
      <c r="I49" s="581" t="s">
        <v>1098</v>
      </c>
      <c r="J49" s="583"/>
      <c r="K49" s="584">
        <v>43929</v>
      </c>
      <c r="L49" s="585"/>
      <c r="M49" s="581" t="s">
        <v>746</v>
      </c>
      <c r="N49" s="582"/>
      <c r="O49" s="582"/>
      <c r="P49" s="582"/>
      <c r="Q49" s="582"/>
      <c r="R49" s="583"/>
      <c r="S49" s="148"/>
      <c r="T49" s="149"/>
    </row>
    <row r="50" spans="2:20" ht="55.5" customHeight="1" x14ac:dyDescent="0.2">
      <c r="B50" s="592" t="s">
        <v>28</v>
      </c>
      <c r="C50" s="593"/>
      <c r="D50" s="593"/>
      <c r="E50" s="593"/>
      <c r="F50" s="593"/>
      <c r="G50" s="593"/>
      <c r="H50" s="593"/>
      <c r="I50" s="593"/>
      <c r="J50" s="593"/>
      <c r="K50" s="593"/>
      <c r="L50" s="593"/>
      <c r="M50" s="593"/>
      <c r="N50" s="593"/>
      <c r="O50" s="593"/>
      <c r="P50" s="593"/>
      <c r="Q50" s="593"/>
      <c r="R50" s="593"/>
      <c r="S50" s="593"/>
      <c r="T50" s="594"/>
    </row>
    <row r="51" spans="2:20" ht="14.25" customHeight="1" x14ac:dyDescent="0.2">
      <c r="B51" s="64"/>
      <c r="C51" s="65"/>
      <c r="D51" s="65"/>
      <c r="E51" s="65"/>
      <c r="F51" s="65"/>
      <c r="G51" s="65"/>
      <c r="H51" s="65"/>
      <c r="I51" s="65"/>
      <c r="J51" s="65"/>
      <c r="K51" s="65"/>
      <c r="L51" s="65"/>
      <c r="M51" s="65"/>
      <c r="N51" s="65"/>
      <c r="O51" s="65"/>
      <c r="P51" s="65"/>
      <c r="Q51" s="65"/>
      <c r="R51" s="65"/>
      <c r="S51" s="65"/>
      <c r="T51" s="66"/>
    </row>
    <row r="52" spans="2:20" ht="22.5" customHeight="1" x14ac:dyDescent="0.2">
      <c r="B52" s="595" t="s">
        <v>29</v>
      </c>
      <c r="C52" s="595"/>
      <c r="D52" s="595"/>
      <c r="E52" s="595"/>
      <c r="F52" s="595"/>
      <c r="G52" s="595"/>
      <c r="H52" s="595"/>
      <c r="I52" s="595"/>
      <c r="J52" s="595"/>
      <c r="K52" s="595"/>
      <c r="L52" s="595"/>
      <c r="M52" s="595"/>
      <c r="N52" s="595"/>
      <c r="O52" s="595"/>
      <c r="P52" s="595"/>
      <c r="Q52" s="595"/>
      <c r="R52" s="595"/>
      <c r="S52" s="595"/>
      <c r="T52" s="595"/>
    </row>
    <row r="53" spans="2:20" customFormat="1" ht="25.5" customHeight="1" x14ac:dyDescent="0.25">
      <c r="B53" s="245" t="s">
        <v>130</v>
      </c>
      <c r="C53" s="591"/>
      <c r="D53" s="591"/>
      <c r="E53" s="591"/>
      <c r="F53" s="591"/>
      <c r="G53" s="591"/>
      <c r="H53" s="591"/>
      <c r="I53" s="591"/>
      <c r="J53" s="591"/>
      <c r="K53" s="591"/>
      <c r="L53" s="591"/>
      <c r="M53" s="591"/>
      <c r="N53" s="591"/>
      <c r="O53" s="591"/>
      <c r="P53" s="591"/>
      <c r="Q53" s="591"/>
      <c r="R53" s="591"/>
      <c r="S53" s="591"/>
      <c r="T53" s="246"/>
    </row>
    <row r="54" spans="2:20" customFormat="1" ht="34.5" customHeight="1" x14ac:dyDescent="0.25">
      <c r="B54" s="74" t="s">
        <v>30</v>
      </c>
      <c r="C54" s="245" t="s">
        <v>131</v>
      </c>
      <c r="D54" s="246"/>
      <c r="E54" s="245" t="s">
        <v>531</v>
      </c>
      <c r="F54" s="591"/>
      <c r="G54" s="591"/>
      <c r="H54" s="246"/>
      <c r="I54" s="245" t="s">
        <v>31</v>
      </c>
      <c r="J54" s="591"/>
      <c r="K54" s="591"/>
      <c r="L54" s="591"/>
      <c r="M54" s="591"/>
      <c r="N54" s="591"/>
      <c r="O54" s="591"/>
      <c r="P54" s="591"/>
      <c r="Q54" s="591"/>
      <c r="R54" s="246"/>
      <c r="S54" s="245" t="s">
        <v>32</v>
      </c>
      <c r="T54" s="246"/>
    </row>
    <row r="55" spans="2:20" customFormat="1" ht="408.6" customHeight="1" x14ac:dyDescent="0.25">
      <c r="B55" s="308" t="s">
        <v>33</v>
      </c>
      <c r="C55" s="252" t="s">
        <v>127</v>
      </c>
      <c r="D55" s="254"/>
      <c r="E55" s="252" t="s">
        <v>532</v>
      </c>
      <c r="F55" s="253"/>
      <c r="G55" s="253"/>
      <c r="H55" s="254"/>
      <c r="I55" s="530" t="s">
        <v>665</v>
      </c>
      <c r="J55" s="531"/>
      <c r="K55" s="531"/>
      <c r="L55" s="531"/>
      <c r="M55" s="531"/>
      <c r="N55" s="531"/>
      <c r="O55" s="531"/>
      <c r="P55" s="531"/>
      <c r="Q55" s="531"/>
      <c r="R55" s="532"/>
      <c r="S55" s="623">
        <v>1</v>
      </c>
      <c r="T55" s="624"/>
    </row>
    <row r="56" spans="2:20" s="106" customFormat="1" ht="344.45" customHeight="1" x14ac:dyDescent="0.25">
      <c r="B56" s="309"/>
      <c r="C56" s="255"/>
      <c r="D56" s="257"/>
      <c r="E56" s="255"/>
      <c r="F56" s="443"/>
      <c r="G56" s="443"/>
      <c r="H56" s="257"/>
      <c r="I56" s="620"/>
      <c r="J56" s="621"/>
      <c r="K56" s="621"/>
      <c r="L56" s="621"/>
      <c r="M56" s="621"/>
      <c r="N56" s="621"/>
      <c r="O56" s="621"/>
      <c r="P56" s="621"/>
      <c r="Q56" s="621"/>
      <c r="R56" s="622"/>
      <c r="S56" s="625"/>
      <c r="T56" s="626"/>
    </row>
    <row r="57" spans="2:20" s="106" customFormat="1" ht="162" customHeight="1" x14ac:dyDescent="0.25">
      <c r="B57" s="309"/>
      <c r="C57" s="255"/>
      <c r="D57" s="257"/>
      <c r="E57" s="258"/>
      <c r="F57" s="259"/>
      <c r="G57" s="259"/>
      <c r="H57" s="260"/>
      <c r="I57" s="533"/>
      <c r="J57" s="534"/>
      <c r="K57" s="534"/>
      <c r="L57" s="534"/>
      <c r="M57" s="534"/>
      <c r="N57" s="534"/>
      <c r="O57" s="534"/>
      <c r="P57" s="534"/>
      <c r="Q57" s="534"/>
      <c r="R57" s="535"/>
      <c r="S57" s="627"/>
      <c r="T57" s="628"/>
    </row>
    <row r="58" spans="2:20" customFormat="1" ht="69.599999999999994" customHeight="1" x14ac:dyDescent="0.25">
      <c r="B58" s="309"/>
      <c r="C58" s="255"/>
      <c r="D58" s="257"/>
      <c r="E58" s="322" t="s">
        <v>533</v>
      </c>
      <c r="F58" s="323"/>
      <c r="G58" s="323"/>
      <c r="H58" s="324"/>
      <c r="I58" s="317" t="s">
        <v>498</v>
      </c>
      <c r="J58" s="318"/>
      <c r="K58" s="318"/>
      <c r="L58" s="318"/>
      <c r="M58" s="318"/>
      <c r="N58" s="318"/>
      <c r="O58" s="318"/>
      <c r="P58" s="318"/>
      <c r="Q58" s="318"/>
      <c r="R58" s="319"/>
      <c r="S58" s="522">
        <v>1</v>
      </c>
      <c r="T58" s="523"/>
    </row>
    <row r="59" spans="2:20" customFormat="1" ht="78" customHeight="1" x14ac:dyDescent="0.25">
      <c r="B59" s="309"/>
      <c r="C59" s="255"/>
      <c r="D59" s="443"/>
      <c r="E59" s="320" t="s">
        <v>534</v>
      </c>
      <c r="F59" s="320"/>
      <c r="G59" s="320"/>
      <c r="H59" s="320"/>
      <c r="I59" s="321" t="s">
        <v>597</v>
      </c>
      <c r="J59" s="321"/>
      <c r="K59" s="321"/>
      <c r="L59" s="321"/>
      <c r="M59" s="321"/>
      <c r="N59" s="321"/>
      <c r="O59" s="321"/>
      <c r="P59" s="321"/>
      <c r="Q59" s="321"/>
      <c r="R59" s="321"/>
      <c r="S59" s="580">
        <v>1</v>
      </c>
      <c r="T59" s="580"/>
    </row>
    <row r="60" spans="2:20" s="106" customFormat="1" ht="227.45" customHeight="1" x14ac:dyDescent="0.25">
      <c r="B60" s="309"/>
      <c r="C60" s="255"/>
      <c r="D60" s="443"/>
      <c r="E60" s="328" t="s">
        <v>651</v>
      </c>
      <c r="F60" s="328"/>
      <c r="G60" s="328"/>
      <c r="H60" s="328"/>
      <c r="I60" s="527" t="s">
        <v>666</v>
      </c>
      <c r="J60" s="527"/>
      <c r="K60" s="527"/>
      <c r="L60" s="527"/>
      <c r="M60" s="527"/>
      <c r="N60" s="527"/>
      <c r="O60" s="527"/>
      <c r="P60" s="527"/>
      <c r="Q60" s="527"/>
      <c r="R60" s="527"/>
      <c r="S60" s="528">
        <v>0.6</v>
      </c>
      <c r="T60" s="529"/>
    </row>
    <row r="61" spans="2:20" customFormat="1" ht="51.6" customHeight="1" x14ac:dyDescent="0.25">
      <c r="B61" s="309"/>
      <c r="C61" s="255"/>
      <c r="D61" s="443"/>
      <c r="E61" s="320" t="s">
        <v>535</v>
      </c>
      <c r="F61" s="320"/>
      <c r="G61" s="320"/>
      <c r="H61" s="320"/>
      <c r="I61" s="321" t="s">
        <v>421</v>
      </c>
      <c r="J61" s="321"/>
      <c r="K61" s="321"/>
      <c r="L61" s="321"/>
      <c r="M61" s="321"/>
      <c r="N61" s="321"/>
      <c r="O61" s="321"/>
      <c r="P61" s="321"/>
      <c r="Q61" s="321"/>
      <c r="R61" s="321"/>
      <c r="S61" s="580">
        <v>1</v>
      </c>
      <c r="T61" s="580"/>
    </row>
    <row r="62" spans="2:20" customFormat="1" ht="73.900000000000006" customHeight="1" x14ac:dyDescent="0.25">
      <c r="B62" s="309"/>
      <c r="C62" s="255"/>
      <c r="D62" s="257"/>
      <c r="E62" s="322" t="s">
        <v>536</v>
      </c>
      <c r="F62" s="323"/>
      <c r="G62" s="323"/>
      <c r="H62" s="324"/>
      <c r="I62" s="317" t="s">
        <v>512</v>
      </c>
      <c r="J62" s="318"/>
      <c r="K62" s="318"/>
      <c r="L62" s="318"/>
      <c r="M62" s="318"/>
      <c r="N62" s="318"/>
      <c r="O62" s="318"/>
      <c r="P62" s="318"/>
      <c r="Q62" s="318"/>
      <c r="R62" s="319"/>
      <c r="S62" s="522">
        <v>1</v>
      </c>
      <c r="T62" s="523"/>
    </row>
    <row r="63" spans="2:20" customFormat="1" ht="76.150000000000006" customHeight="1" x14ac:dyDescent="0.25">
      <c r="B63" s="309"/>
      <c r="C63" s="255"/>
      <c r="D63" s="257"/>
      <c r="E63" s="322" t="s">
        <v>537</v>
      </c>
      <c r="F63" s="323"/>
      <c r="G63" s="323"/>
      <c r="H63" s="324"/>
      <c r="I63" s="317" t="s">
        <v>128</v>
      </c>
      <c r="J63" s="318"/>
      <c r="K63" s="318"/>
      <c r="L63" s="318"/>
      <c r="M63" s="318"/>
      <c r="N63" s="318"/>
      <c r="O63" s="318"/>
      <c r="P63" s="318"/>
      <c r="Q63" s="318"/>
      <c r="R63" s="319"/>
      <c r="S63" s="522">
        <v>1</v>
      </c>
      <c r="T63" s="523"/>
    </row>
    <row r="64" spans="2:20" customFormat="1" ht="101.45" customHeight="1" x14ac:dyDescent="0.25">
      <c r="B64" s="309"/>
      <c r="C64" s="255"/>
      <c r="D64" s="257"/>
      <c r="E64" s="322" t="s">
        <v>538</v>
      </c>
      <c r="F64" s="323"/>
      <c r="G64" s="323"/>
      <c r="H64" s="324"/>
      <c r="I64" s="317" t="s">
        <v>652</v>
      </c>
      <c r="J64" s="318"/>
      <c r="K64" s="318"/>
      <c r="L64" s="318"/>
      <c r="M64" s="318"/>
      <c r="N64" s="318"/>
      <c r="O64" s="318"/>
      <c r="P64" s="318"/>
      <c r="Q64" s="318"/>
      <c r="R64" s="319"/>
      <c r="S64" s="522">
        <v>1</v>
      </c>
      <c r="T64" s="523"/>
    </row>
    <row r="65" spans="2:23" customFormat="1" ht="44.45" customHeight="1" x14ac:dyDescent="0.25">
      <c r="B65" s="309"/>
      <c r="C65" s="255"/>
      <c r="D65" s="257"/>
      <c r="E65" s="322" t="s">
        <v>539</v>
      </c>
      <c r="F65" s="323"/>
      <c r="G65" s="323"/>
      <c r="H65" s="324"/>
      <c r="I65" s="317" t="s">
        <v>112</v>
      </c>
      <c r="J65" s="318"/>
      <c r="K65" s="318"/>
      <c r="L65" s="318"/>
      <c r="M65" s="318"/>
      <c r="N65" s="318"/>
      <c r="O65" s="318"/>
      <c r="P65" s="318"/>
      <c r="Q65" s="318"/>
      <c r="R65" s="319"/>
      <c r="S65" s="522">
        <v>1</v>
      </c>
      <c r="T65" s="523"/>
    </row>
    <row r="66" spans="2:23" customFormat="1" ht="55.9" customHeight="1" x14ac:dyDescent="0.25">
      <c r="B66" s="309"/>
      <c r="C66" s="255"/>
      <c r="D66" s="257"/>
      <c r="E66" s="322" t="s">
        <v>540</v>
      </c>
      <c r="F66" s="323"/>
      <c r="G66" s="323"/>
      <c r="H66" s="324"/>
      <c r="I66" s="317" t="s">
        <v>442</v>
      </c>
      <c r="J66" s="318"/>
      <c r="K66" s="318"/>
      <c r="L66" s="318"/>
      <c r="M66" s="318"/>
      <c r="N66" s="318"/>
      <c r="O66" s="318"/>
      <c r="P66" s="318"/>
      <c r="Q66" s="318"/>
      <c r="R66" s="319"/>
      <c r="S66" s="522">
        <v>1</v>
      </c>
      <c r="T66" s="523"/>
    </row>
    <row r="67" spans="2:23" customFormat="1" ht="79.900000000000006" customHeight="1" x14ac:dyDescent="0.25">
      <c r="B67" s="310"/>
      <c r="C67" s="258"/>
      <c r="D67" s="260"/>
      <c r="E67" s="322" t="s">
        <v>541</v>
      </c>
      <c r="F67" s="323"/>
      <c r="G67" s="323"/>
      <c r="H67" s="324"/>
      <c r="I67" s="317" t="s">
        <v>513</v>
      </c>
      <c r="J67" s="318"/>
      <c r="K67" s="318"/>
      <c r="L67" s="318"/>
      <c r="M67" s="318"/>
      <c r="N67" s="318"/>
      <c r="O67" s="318"/>
      <c r="P67" s="318"/>
      <c r="Q67" s="318"/>
      <c r="R67" s="319"/>
      <c r="S67" s="522">
        <v>1</v>
      </c>
      <c r="T67" s="523"/>
    </row>
    <row r="68" spans="2:23" customFormat="1" ht="409.15" customHeight="1" x14ac:dyDescent="0.25">
      <c r="B68" s="629" t="s">
        <v>34</v>
      </c>
      <c r="C68" s="252" t="s">
        <v>35</v>
      </c>
      <c r="D68" s="254"/>
      <c r="E68" s="252" t="s">
        <v>532</v>
      </c>
      <c r="F68" s="253"/>
      <c r="G68" s="253"/>
      <c r="H68" s="254"/>
      <c r="I68" s="530" t="s">
        <v>667</v>
      </c>
      <c r="J68" s="531"/>
      <c r="K68" s="531"/>
      <c r="L68" s="531"/>
      <c r="M68" s="531"/>
      <c r="N68" s="531"/>
      <c r="O68" s="531"/>
      <c r="P68" s="531"/>
      <c r="Q68" s="531"/>
      <c r="R68" s="532"/>
      <c r="S68" s="522">
        <v>1</v>
      </c>
      <c r="T68" s="523"/>
    </row>
    <row r="69" spans="2:23" s="106" customFormat="1" ht="211.15" customHeight="1" x14ac:dyDescent="0.25">
      <c r="B69" s="630"/>
      <c r="C69" s="255"/>
      <c r="D69" s="257"/>
      <c r="E69" s="258"/>
      <c r="F69" s="259"/>
      <c r="G69" s="259"/>
      <c r="H69" s="260"/>
      <c r="I69" s="533"/>
      <c r="J69" s="534"/>
      <c r="K69" s="534"/>
      <c r="L69" s="534"/>
      <c r="M69" s="534"/>
      <c r="N69" s="534"/>
      <c r="O69" s="534"/>
      <c r="P69" s="534"/>
      <c r="Q69" s="534"/>
      <c r="R69" s="535"/>
      <c r="S69" s="129"/>
      <c r="T69" s="130"/>
    </row>
    <row r="70" spans="2:23" customFormat="1" ht="111" customHeight="1" x14ac:dyDescent="0.25">
      <c r="B70" s="630"/>
      <c r="C70" s="255"/>
      <c r="D70" s="257"/>
      <c r="E70" s="322" t="s">
        <v>542</v>
      </c>
      <c r="F70" s="323"/>
      <c r="G70" s="323"/>
      <c r="H70" s="324"/>
      <c r="I70" s="317" t="s">
        <v>598</v>
      </c>
      <c r="J70" s="318"/>
      <c r="K70" s="318"/>
      <c r="L70" s="318"/>
      <c r="M70" s="318"/>
      <c r="N70" s="318"/>
      <c r="O70" s="318"/>
      <c r="P70" s="318"/>
      <c r="Q70" s="318"/>
      <c r="R70" s="319"/>
      <c r="S70" s="522">
        <v>1</v>
      </c>
      <c r="T70" s="523"/>
      <c r="W70" s="127"/>
    </row>
    <row r="71" spans="2:23" customFormat="1" ht="97.9" customHeight="1" x14ac:dyDescent="0.25">
      <c r="B71" s="630"/>
      <c r="C71" s="255"/>
      <c r="D71" s="257"/>
      <c r="E71" s="322" t="s">
        <v>543</v>
      </c>
      <c r="F71" s="323"/>
      <c r="G71" s="323"/>
      <c r="H71" s="324"/>
      <c r="I71" s="317" t="s">
        <v>653</v>
      </c>
      <c r="J71" s="318"/>
      <c r="K71" s="318"/>
      <c r="L71" s="318"/>
      <c r="M71" s="318"/>
      <c r="N71" s="318"/>
      <c r="O71" s="318"/>
      <c r="P71" s="318"/>
      <c r="Q71" s="318"/>
      <c r="R71" s="319"/>
      <c r="S71" s="522">
        <v>1</v>
      </c>
      <c r="T71" s="523"/>
    </row>
    <row r="72" spans="2:23" customFormat="1" ht="67.5" customHeight="1" x14ac:dyDescent="0.25">
      <c r="B72" s="630"/>
      <c r="C72" s="255"/>
      <c r="D72" s="257"/>
      <c r="E72" s="322" t="s">
        <v>544</v>
      </c>
      <c r="F72" s="323"/>
      <c r="G72" s="323"/>
      <c r="H72" s="324"/>
      <c r="I72" s="317" t="s">
        <v>602</v>
      </c>
      <c r="J72" s="318"/>
      <c r="K72" s="318"/>
      <c r="L72" s="318"/>
      <c r="M72" s="318"/>
      <c r="N72" s="318"/>
      <c r="O72" s="318"/>
      <c r="P72" s="318"/>
      <c r="Q72" s="318"/>
      <c r="R72" s="319"/>
      <c r="S72" s="522">
        <v>1</v>
      </c>
      <c r="T72" s="523"/>
    </row>
    <row r="73" spans="2:23" customFormat="1" ht="85.5" customHeight="1" x14ac:dyDescent="0.25">
      <c r="B73" s="630"/>
      <c r="C73" s="255"/>
      <c r="D73" s="257"/>
      <c r="E73" s="322" t="s">
        <v>545</v>
      </c>
      <c r="F73" s="323"/>
      <c r="G73" s="323"/>
      <c r="H73" s="324"/>
      <c r="I73" s="317" t="s">
        <v>507</v>
      </c>
      <c r="J73" s="318"/>
      <c r="K73" s="318"/>
      <c r="L73" s="318"/>
      <c r="M73" s="318"/>
      <c r="N73" s="318"/>
      <c r="O73" s="318"/>
      <c r="P73" s="318"/>
      <c r="Q73" s="318"/>
      <c r="R73" s="319"/>
      <c r="S73" s="522">
        <v>1</v>
      </c>
      <c r="T73" s="523"/>
    </row>
    <row r="74" spans="2:23" customFormat="1" ht="135.6" customHeight="1" x14ac:dyDescent="0.25">
      <c r="B74" s="630"/>
      <c r="C74" s="255"/>
      <c r="D74" s="257"/>
      <c r="E74" s="322" t="s">
        <v>546</v>
      </c>
      <c r="F74" s="323"/>
      <c r="G74" s="323"/>
      <c r="H74" s="324"/>
      <c r="I74" s="317" t="s">
        <v>603</v>
      </c>
      <c r="J74" s="318"/>
      <c r="K74" s="318"/>
      <c r="L74" s="318"/>
      <c r="M74" s="318"/>
      <c r="N74" s="318"/>
      <c r="O74" s="318"/>
      <c r="P74" s="318"/>
      <c r="Q74" s="318"/>
      <c r="R74" s="319"/>
      <c r="S74" s="522">
        <v>1</v>
      </c>
      <c r="T74" s="523"/>
    </row>
    <row r="75" spans="2:23" customFormat="1" ht="135.6" customHeight="1" x14ac:dyDescent="0.25">
      <c r="B75" s="630"/>
      <c r="C75" s="255"/>
      <c r="D75" s="257"/>
      <c r="E75" s="322" t="s">
        <v>547</v>
      </c>
      <c r="F75" s="323"/>
      <c r="G75" s="323"/>
      <c r="H75" s="324"/>
      <c r="I75" s="317" t="s">
        <v>508</v>
      </c>
      <c r="J75" s="318"/>
      <c r="K75" s="318"/>
      <c r="L75" s="318"/>
      <c r="M75" s="318"/>
      <c r="N75" s="318"/>
      <c r="O75" s="318"/>
      <c r="P75" s="318"/>
      <c r="Q75" s="318"/>
      <c r="R75" s="319"/>
      <c r="S75" s="522">
        <v>1</v>
      </c>
      <c r="T75" s="523"/>
    </row>
    <row r="76" spans="2:23" customFormat="1" ht="73.150000000000006" customHeight="1" x14ac:dyDescent="0.25">
      <c r="B76" s="630"/>
      <c r="C76" s="255"/>
      <c r="D76" s="257"/>
      <c r="E76" s="322" t="s">
        <v>548</v>
      </c>
      <c r="F76" s="323"/>
      <c r="G76" s="323"/>
      <c r="H76" s="324"/>
      <c r="I76" s="524" t="s">
        <v>490</v>
      </c>
      <c r="J76" s="525"/>
      <c r="K76" s="525"/>
      <c r="L76" s="525"/>
      <c r="M76" s="525"/>
      <c r="N76" s="525"/>
      <c r="O76" s="525"/>
      <c r="P76" s="525"/>
      <c r="Q76" s="525"/>
      <c r="R76" s="526"/>
      <c r="S76" s="522">
        <v>1</v>
      </c>
      <c r="T76" s="523"/>
    </row>
    <row r="77" spans="2:23" customFormat="1" ht="152.65" customHeight="1" x14ac:dyDescent="0.25">
      <c r="B77" s="630"/>
      <c r="C77" s="255"/>
      <c r="D77" s="257"/>
      <c r="E77" s="322" t="s">
        <v>549</v>
      </c>
      <c r="F77" s="323"/>
      <c r="G77" s="323"/>
      <c r="H77" s="324"/>
      <c r="I77" s="317" t="s">
        <v>491</v>
      </c>
      <c r="J77" s="318"/>
      <c r="K77" s="318"/>
      <c r="L77" s="318"/>
      <c r="M77" s="318"/>
      <c r="N77" s="318"/>
      <c r="O77" s="318"/>
      <c r="P77" s="318"/>
      <c r="Q77" s="318"/>
      <c r="R77" s="319"/>
      <c r="S77" s="522">
        <v>0.7</v>
      </c>
      <c r="T77" s="523"/>
    </row>
    <row r="78" spans="2:23" customFormat="1" ht="50.25" customHeight="1" x14ac:dyDescent="0.25">
      <c r="B78" s="630"/>
      <c r="C78" s="255"/>
      <c r="D78" s="257"/>
      <c r="E78" s="322" t="s">
        <v>550</v>
      </c>
      <c r="F78" s="323"/>
      <c r="G78" s="323"/>
      <c r="H78" s="324"/>
      <c r="I78" s="317" t="s">
        <v>129</v>
      </c>
      <c r="J78" s="318"/>
      <c r="K78" s="318"/>
      <c r="L78" s="318"/>
      <c r="M78" s="318"/>
      <c r="N78" s="318"/>
      <c r="O78" s="318"/>
      <c r="P78" s="318"/>
      <c r="Q78" s="318"/>
      <c r="R78" s="319"/>
      <c r="S78" s="522">
        <v>1</v>
      </c>
      <c r="T78" s="523"/>
    </row>
    <row r="79" spans="2:23" customFormat="1" ht="60" customHeight="1" x14ac:dyDescent="0.25">
      <c r="B79" s="631"/>
      <c r="C79" s="258"/>
      <c r="D79" s="260"/>
      <c r="E79" s="322" t="s">
        <v>551</v>
      </c>
      <c r="F79" s="323"/>
      <c r="G79" s="323"/>
      <c r="H79" s="324"/>
      <c r="I79" s="524" t="s">
        <v>514</v>
      </c>
      <c r="J79" s="525"/>
      <c r="K79" s="525"/>
      <c r="L79" s="525"/>
      <c r="M79" s="525"/>
      <c r="N79" s="525"/>
      <c r="O79" s="525"/>
      <c r="P79" s="525"/>
      <c r="Q79" s="525"/>
      <c r="R79" s="526"/>
      <c r="S79" s="522">
        <v>0.6</v>
      </c>
      <c r="T79" s="523"/>
    </row>
    <row r="80" spans="2:23" customFormat="1" ht="81.599999999999994" customHeight="1" x14ac:dyDescent="0.25">
      <c r="B80" s="308" t="s">
        <v>422</v>
      </c>
      <c r="C80" s="252" t="s">
        <v>423</v>
      </c>
      <c r="D80" s="254"/>
      <c r="E80" s="322" t="s">
        <v>552</v>
      </c>
      <c r="F80" s="323"/>
      <c r="G80" s="323"/>
      <c r="H80" s="324"/>
      <c r="I80" s="317" t="s">
        <v>424</v>
      </c>
      <c r="J80" s="318"/>
      <c r="K80" s="318"/>
      <c r="L80" s="318"/>
      <c r="M80" s="318"/>
      <c r="N80" s="318"/>
      <c r="O80" s="318"/>
      <c r="P80" s="318"/>
      <c r="Q80" s="318"/>
      <c r="R80" s="319"/>
      <c r="S80" s="522">
        <v>1</v>
      </c>
      <c r="T80" s="523"/>
    </row>
    <row r="81" spans="2:20" customFormat="1" ht="137.44999999999999" customHeight="1" x14ac:dyDescent="0.25">
      <c r="B81" s="309"/>
      <c r="C81" s="255"/>
      <c r="D81" s="257"/>
      <c r="E81" s="322" t="s">
        <v>553</v>
      </c>
      <c r="F81" s="323"/>
      <c r="G81" s="323"/>
      <c r="H81" s="324"/>
      <c r="I81" s="325" t="s">
        <v>599</v>
      </c>
      <c r="J81" s="326"/>
      <c r="K81" s="326"/>
      <c r="L81" s="326"/>
      <c r="M81" s="326"/>
      <c r="N81" s="326"/>
      <c r="O81" s="326"/>
      <c r="P81" s="326"/>
      <c r="Q81" s="326"/>
      <c r="R81" s="327"/>
      <c r="S81" s="623">
        <v>1</v>
      </c>
      <c r="T81" s="624"/>
    </row>
    <row r="82" spans="2:20" customFormat="1" ht="96" customHeight="1" x14ac:dyDescent="0.25">
      <c r="B82" s="310"/>
      <c r="C82" s="258"/>
      <c r="D82" s="260"/>
      <c r="E82" s="322" t="s">
        <v>553</v>
      </c>
      <c r="F82" s="323"/>
      <c r="G82" s="323"/>
      <c r="H82" s="324"/>
      <c r="I82" s="325" t="s">
        <v>600</v>
      </c>
      <c r="J82" s="326"/>
      <c r="K82" s="326"/>
      <c r="L82" s="326"/>
      <c r="M82" s="326"/>
      <c r="N82" s="326"/>
      <c r="O82" s="326"/>
      <c r="P82" s="326"/>
      <c r="Q82" s="326"/>
      <c r="R82" s="327"/>
      <c r="S82" s="627"/>
      <c r="T82" s="628"/>
    </row>
    <row r="83" spans="2:20" customFormat="1" ht="27" customHeight="1" x14ac:dyDescent="0.25">
      <c r="B83" s="238"/>
      <c r="C83" s="298"/>
      <c r="D83" s="298"/>
      <c r="E83" s="298"/>
      <c r="F83" s="298"/>
      <c r="G83" s="298"/>
      <c r="H83" s="298"/>
      <c r="I83" s="298"/>
      <c r="J83" s="298"/>
      <c r="K83" s="298"/>
      <c r="L83" s="298"/>
      <c r="M83" s="298"/>
      <c r="N83" s="298"/>
      <c r="O83" s="298"/>
      <c r="P83" s="298"/>
      <c r="Q83" s="298"/>
      <c r="R83" s="298"/>
      <c r="S83" s="298"/>
      <c r="T83" s="239"/>
    </row>
    <row r="84" spans="2:20" customFormat="1" ht="27.75" customHeight="1" x14ac:dyDescent="0.25">
      <c r="B84" s="314" t="s">
        <v>132</v>
      </c>
      <c r="C84" s="315"/>
      <c r="D84" s="315"/>
      <c r="E84" s="315"/>
      <c r="F84" s="315"/>
      <c r="G84" s="315"/>
      <c r="H84" s="315"/>
      <c r="I84" s="315"/>
      <c r="J84" s="315"/>
      <c r="K84" s="315"/>
      <c r="L84" s="315"/>
      <c r="M84" s="315"/>
      <c r="N84" s="315"/>
      <c r="O84" s="315"/>
      <c r="P84" s="315"/>
      <c r="Q84" s="315"/>
      <c r="R84" s="315"/>
      <c r="S84" s="315"/>
      <c r="T84" s="316"/>
    </row>
    <row r="85" spans="2:20" customFormat="1" ht="27.75" customHeight="1" x14ac:dyDescent="0.25">
      <c r="B85" s="108" t="s">
        <v>30</v>
      </c>
      <c r="C85" s="314" t="s">
        <v>133</v>
      </c>
      <c r="D85" s="316"/>
      <c r="E85" s="314" t="s">
        <v>554</v>
      </c>
      <c r="F85" s="315"/>
      <c r="G85" s="315"/>
      <c r="H85" s="315"/>
      <c r="I85" s="316"/>
      <c r="J85" s="314" t="s">
        <v>31</v>
      </c>
      <c r="K85" s="315"/>
      <c r="L85" s="315"/>
      <c r="M85" s="315"/>
      <c r="N85" s="315"/>
      <c r="O85" s="315"/>
      <c r="P85" s="315"/>
      <c r="Q85" s="315"/>
      <c r="R85" s="316"/>
      <c r="S85" s="314" t="s">
        <v>32</v>
      </c>
      <c r="T85" s="316"/>
    </row>
    <row r="86" spans="2:20" customFormat="1" ht="228.6" customHeight="1" x14ac:dyDescent="0.25">
      <c r="B86" s="308" t="s">
        <v>36</v>
      </c>
      <c r="C86" s="252" t="s">
        <v>37</v>
      </c>
      <c r="D86" s="254"/>
      <c r="E86" s="314" t="s">
        <v>555</v>
      </c>
      <c r="F86" s="315"/>
      <c r="G86" s="315"/>
      <c r="H86" s="315"/>
      <c r="I86" s="316"/>
      <c r="J86" s="311" t="s">
        <v>694</v>
      </c>
      <c r="K86" s="312"/>
      <c r="L86" s="312"/>
      <c r="M86" s="312"/>
      <c r="N86" s="312"/>
      <c r="O86" s="312"/>
      <c r="P86" s="312"/>
      <c r="Q86" s="312"/>
      <c r="R86" s="313"/>
      <c r="S86" s="522">
        <v>0.95</v>
      </c>
      <c r="T86" s="523"/>
    </row>
    <row r="87" spans="2:20" customFormat="1" ht="74.099999999999994" customHeight="1" x14ac:dyDescent="0.25">
      <c r="B87" s="309"/>
      <c r="C87" s="255"/>
      <c r="D87" s="257"/>
      <c r="E87" s="314" t="s">
        <v>556</v>
      </c>
      <c r="F87" s="315"/>
      <c r="G87" s="315"/>
      <c r="H87" s="315"/>
      <c r="I87" s="316"/>
      <c r="J87" s="311" t="s">
        <v>492</v>
      </c>
      <c r="K87" s="312"/>
      <c r="L87" s="312"/>
      <c r="M87" s="312"/>
      <c r="N87" s="312"/>
      <c r="O87" s="312"/>
      <c r="P87" s="312"/>
      <c r="Q87" s="312"/>
      <c r="R87" s="313"/>
      <c r="S87" s="522">
        <v>1</v>
      </c>
      <c r="T87" s="523"/>
    </row>
    <row r="88" spans="2:20" customFormat="1" ht="129.75" customHeight="1" x14ac:dyDescent="0.25">
      <c r="B88" s="309"/>
      <c r="C88" s="255"/>
      <c r="D88" s="257"/>
      <c r="E88" s="314" t="s">
        <v>557</v>
      </c>
      <c r="F88" s="315"/>
      <c r="G88" s="315"/>
      <c r="H88" s="315"/>
      <c r="I88" s="316"/>
      <c r="J88" s="311" t="s">
        <v>443</v>
      </c>
      <c r="K88" s="312"/>
      <c r="L88" s="312"/>
      <c r="M88" s="312"/>
      <c r="N88" s="312"/>
      <c r="O88" s="312"/>
      <c r="P88" s="312"/>
      <c r="Q88" s="312"/>
      <c r="R88" s="313"/>
      <c r="S88" s="522">
        <v>1</v>
      </c>
      <c r="T88" s="523"/>
    </row>
    <row r="89" spans="2:20" customFormat="1" ht="56.25" customHeight="1" x14ac:dyDescent="0.25">
      <c r="B89" s="309"/>
      <c r="C89" s="255"/>
      <c r="D89" s="257"/>
      <c r="E89" s="314" t="s">
        <v>558</v>
      </c>
      <c r="F89" s="315"/>
      <c r="G89" s="315"/>
      <c r="H89" s="315"/>
      <c r="I89" s="316"/>
      <c r="J89" s="311" t="s">
        <v>134</v>
      </c>
      <c r="K89" s="312"/>
      <c r="L89" s="312"/>
      <c r="M89" s="312"/>
      <c r="N89" s="312"/>
      <c r="O89" s="312"/>
      <c r="P89" s="312"/>
      <c r="Q89" s="312"/>
      <c r="R89" s="313"/>
      <c r="S89" s="522">
        <v>1</v>
      </c>
      <c r="T89" s="523"/>
    </row>
    <row r="90" spans="2:20" customFormat="1" ht="49.5" customHeight="1" x14ac:dyDescent="0.25">
      <c r="B90" s="309"/>
      <c r="C90" s="255"/>
      <c r="D90" s="257"/>
      <c r="E90" s="314" t="s">
        <v>559</v>
      </c>
      <c r="F90" s="315"/>
      <c r="G90" s="315"/>
      <c r="H90" s="315"/>
      <c r="I90" s="316"/>
      <c r="J90" s="311" t="s">
        <v>135</v>
      </c>
      <c r="K90" s="312"/>
      <c r="L90" s="312"/>
      <c r="M90" s="312"/>
      <c r="N90" s="312"/>
      <c r="O90" s="312"/>
      <c r="P90" s="312"/>
      <c r="Q90" s="312"/>
      <c r="R90" s="313"/>
      <c r="S90" s="522">
        <v>1</v>
      </c>
      <c r="T90" s="523"/>
    </row>
    <row r="91" spans="2:20" customFormat="1" ht="34.5" customHeight="1" x14ac:dyDescent="0.25">
      <c r="B91" s="309"/>
      <c r="C91" s="255"/>
      <c r="D91" s="257"/>
      <c r="E91" s="314" t="s">
        <v>560</v>
      </c>
      <c r="F91" s="315"/>
      <c r="G91" s="315"/>
      <c r="H91" s="315"/>
      <c r="I91" s="316"/>
      <c r="J91" s="311" t="s">
        <v>113</v>
      </c>
      <c r="K91" s="312"/>
      <c r="L91" s="312"/>
      <c r="M91" s="312"/>
      <c r="N91" s="312"/>
      <c r="O91" s="312"/>
      <c r="P91" s="312"/>
      <c r="Q91" s="312"/>
      <c r="R91" s="313"/>
      <c r="S91" s="522">
        <v>1</v>
      </c>
      <c r="T91" s="523"/>
    </row>
    <row r="92" spans="2:20" customFormat="1" ht="127.15" customHeight="1" x14ac:dyDescent="0.25">
      <c r="B92" s="309"/>
      <c r="C92" s="255"/>
      <c r="D92" s="257"/>
      <c r="E92" s="322" t="s">
        <v>561</v>
      </c>
      <c r="F92" s="323"/>
      <c r="G92" s="323"/>
      <c r="H92" s="323"/>
      <c r="I92" s="324"/>
      <c r="J92" s="317" t="s">
        <v>654</v>
      </c>
      <c r="K92" s="318"/>
      <c r="L92" s="318"/>
      <c r="M92" s="318"/>
      <c r="N92" s="318"/>
      <c r="O92" s="318"/>
      <c r="P92" s="318"/>
      <c r="Q92" s="318"/>
      <c r="R92" s="319"/>
      <c r="S92" s="522">
        <v>1</v>
      </c>
      <c r="T92" s="523"/>
    </row>
    <row r="93" spans="2:20" customFormat="1" ht="139.5" customHeight="1" x14ac:dyDescent="0.25">
      <c r="B93" s="310"/>
      <c r="C93" s="258"/>
      <c r="D93" s="260"/>
      <c r="E93" s="322" t="s">
        <v>562</v>
      </c>
      <c r="F93" s="323"/>
      <c r="G93" s="323"/>
      <c r="H93" s="323"/>
      <c r="I93" s="324"/>
      <c r="J93" s="317" t="s">
        <v>655</v>
      </c>
      <c r="K93" s="318"/>
      <c r="L93" s="318"/>
      <c r="M93" s="318"/>
      <c r="N93" s="318"/>
      <c r="O93" s="318"/>
      <c r="P93" s="318"/>
      <c r="Q93" s="318"/>
      <c r="R93" s="319"/>
      <c r="S93" s="522">
        <v>1</v>
      </c>
      <c r="T93" s="523"/>
    </row>
    <row r="94" spans="2:20" customFormat="1" ht="163.5" customHeight="1" x14ac:dyDescent="0.25">
      <c r="B94" s="629" t="s">
        <v>38</v>
      </c>
      <c r="C94" s="252" t="s">
        <v>39</v>
      </c>
      <c r="D94" s="254"/>
      <c r="E94" s="314" t="s">
        <v>563</v>
      </c>
      <c r="F94" s="315"/>
      <c r="G94" s="315"/>
      <c r="H94" s="315"/>
      <c r="I94" s="316"/>
      <c r="J94" s="311" t="s">
        <v>515</v>
      </c>
      <c r="K94" s="312"/>
      <c r="L94" s="312"/>
      <c r="M94" s="312"/>
      <c r="N94" s="312"/>
      <c r="O94" s="312"/>
      <c r="P94" s="312"/>
      <c r="Q94" s="312"/>
      <c r="R94" s="313"/>
      <c r="S94" s="522">
        <v>1</v>
      </c>
      <c r="T94" s="523"/>
    </row>
    <row r="95" spans="2:20" customFormat="1" ht="70.900000000000006" customHeight="1" x14ac:dyDescent="0.25">
      <c r="B95" s="630"/>
      <c r="C95" s="255"/>
      <c r="D95" s="257"/>
      <c r="E95" s="314" t="s">
        <v>564</v>
      </c>
      <c r="F95" s="315"/>
      <c r="G95" s="315"/>
      <c r="H95" s="315"/>
      <c r="I95" s="316"/>
      <c r="J95" s="311" t="s">
        <v>601</v>
      </c>
      <c r="K95" s="312"/>
      <c r="L95" s="312"/>
      <c r="M95" s="312"/>
      <c r="N95" s="312"/>
      <c r="O95" s="312"/>
      <c r="P95" s="312"/>
      <c r="Q95" s="312"/>
      <c r="R95" s="313"/>
      <c r="S95" s="522">
        <v>1</v>
      </c>
      <c r="T95" s="523"/>
    </row>
    <row r="96" spans="2:20" customFormat="1" ht="30" customHeight="1" x14ac:dyDescent="0.25">
      <c r="B96" s="631"/>
      <c r="C96" s="258"/>
      <c r="D96" s="260"/>
      <c r="E96" s="314" t="s">
        <v>558</v>
      </c>
      <c r="F96" s="315"/>
      <c r="G96" s="315"/>
      <c r="H96" s="315"/>
      <c r="I96" s="316"/>
      <c r="J96" s="311" t="s">
        <v>114</v>
      </c>
      <c r="K96" s="312"/>
      <c r="L96" s="312"/>
      <c r="M96" s="312"/>
      <c r="N96" s="312"/>
      <c r="O96" s="312"/>
      <c r="P96" s="312"/>
      <c r="Q96" s="312"/>
      <c r="R96" s="313"/>
      <c r="S96" s="522">
        <v>1</v>
      </c>
      <c r="T96" s="523"/>
    </row>
    <row r="97" spans="2:20" customFormat="1" ht="242.1" customHeight="1" x14ac:dyDescent="0.25">
      <c r="B97" s="308" t="s">
        <v>40</v>
      </c>
      <c r="C97" s="252" t="s">
        <v>41</v>
      </c>
      <c r="D97" s="254"/>
      <c r="E97" s="314" t="s">
        <v>563</v>
      </c>
      <c r="F97" s="315"/>
      <c r="G97" s="315"/>
      <c r="H97" s="315"/>
      <c r="I97" s="316"/>
      <c r="J97" s="317" t="s">
        <v>467</v>
      </c>
      <c r="K97" s="318"/>
      <c r="L97" s="318"/>
      <c r="M97" s="318"/>
      <c r="N97" s="318"/>
      <c r="O97" s="318"/>
      <c r="P97" s="318"/>
      <c r="Q97" s="318"/>
      <c r="R97" s="319"/>
      <c r="S97" s="522">
        <v>0.9</v>
      </c>
      <c r="T97" s="523"/>
    </row>
    <row r="98" spans="2:20" customFormat="1" ht="27.75" customHeight="1" x14ac:dyDescent="0.25">
      <c r="B98" s="309"/>
      <c r="C98" s="255"/>
      <c r="D98" s="257"/>
      <c r="E98" s="314" t="s">
        <v>556</v>
      </c>
      <c r="F98" s="315"/>
      <c r="G98" s="315"/>
      <c r="H98" s="315"/>
      <c r="I98" s="316"/>
      <c r="J98" s="311" t="s">
        <v>450</v>
      </c>
      <c r="K98" s="312"/>
      <c r="L98" s="312"/>
      <c r="M98" s="312"/>
      <c r="N98" s="312"/>
      <c r="O98" s="312"/>
      <c r="P98" s="312"/>
      <c r="Q98" s="312"/>
      <c r="R98" s="313"/>
      <c r="S98" s="522">
        <v>1</v>
      </c>
      <c r="T98" s="523"/>
    </row>
    <row r="99" spans="2:20" customFormat="1" ht="145.15" customHeight="1" x14ac:dyDescent="0.25">
      <c r="B99" s="309"/>
      <c r="C99" s="255"/>
      <c r="D99" s="257"/>
      <c r="E99" s="314" t="s">
        <v>565</v>
      </c>
      <c r="F99" s="315"/>
      <c r="G99" s="315"/>
      <c r="H99" s="315"/>
      <c r="I99" s="316"/>
      <c r="J99" s="317" t="s">
        <v>656</v>
      </c>
      <c r="K99" s="318"/>
      <c r="L99" s="318"/>
      <c r="M99" s="318"/>
      <c r="N99" s="318"/>
      <c r="O99" s="318"/>
      <c r="P99" s="318"/>
      <c r="Q99" s="318"/>
      <c r="R99" s="319"/>
      <c r="S99" s="522">
        <v>0.83</v>
      </c>
      <c r="T99" s="523"/>
    </row>
    <row r="100" spans="2:20" customFormat="1" ht="39" customHeight="1" x14ac:dyDescent="0.25">
      <c r="B100" s="309"/>
      <c r="C100" s="255"/>
      <c r="D100" s="257"/>
      <c r="E100" s="314" t="s">
        <v>566</v>
      </c>
      <c r="F100" s="315"/>
      <c r="G100" s="315"/>
      <c r="H100" s="315"/>
      <c r="I100" s="316"/>
      <c r="J100" s="311" t="s">
        <v>468</v>
      </c>
      <c r="K100" s="312"/>
      <c r="L100" s="312"/>
      <c r="M100" s="312"/>
      <c r="N100" s="312"/>
      <c r="O100" s="312"/>
      <c r="P100" s="312"/>
      <c r="Q100" s="312"/>
      <c r="R100" s="313"/>
      <c r="S100" s="522">
        <v>1</v>
      </c>
      <c r="T100" s="523"/>
    </row>
    <row r="101" spans="2:20" customFormat="1" ht="36.6" customHeight="1" x14ac:dyDescent="0.25">
      <c r="B101" s="309"/>
      <c r="C101" s="255"/>
      <c r="D101" s="257"/>
      <c r="E101" s="314" t="s">
        <v>558</v>
      </c>
      <c r="F101" s="315"/>
      <c r="G101" s="315"/>
      <c r="H101" s="315"/>
      <c r="I101" s="316"/>
      <c r="J101" s="311" t="s">
        <v>459</v>
      </c>
      <c r="K101" s="312"/>
      <c r="L101" s="312"/>
      <c r="M101" s="312"/>
      <c r="N101" s="312"/>
      <c r="O101" s="312"/>
      <c r="P101" s="312"/>
      <c r="Q101" s="312"/>
      <c r="R101" s="313"/>
      <c r="S101" s="522">
        <v>1</v>
      </c>
      <c r="T101" s="523"/>
    </row>
    <row r="102" spans="2:20" customFormat="1" ht="51" customHeight="1" x14ac:dyDescent="0.25">
      <c r="B102" s="309"/>
      <c r="C102" s="255"/>
      <c r="D102" s="257"/>
      <c r="E102" s="314" t="s">
        <v>559</v>
      </c>
      <c r="F102" s="315"/>
      <c r="G102" s="315"/>
      <c r="H102" s="315"/>
      <c r="I102" s="316"/>
      <c r="J102" s="311" t="s">
        <v>115</v>
      </c>
      <c r="K102" s="312"/>
      <c r="L102" s="312"/>
      <c r="M102" s="312"/>
      <c r="N102" s="312"/>
      <c r="O102" s="312"/>
      <c r="P102" s="312"/>
      <c r="Q102" s="312"/>
      <c r="R102" s="313"/>
      <c r="S102" s="522">
        <v>1</v>
      </c>
      <c r="T102" s="523"/>
    </row>
    <row r="103" spans="2:20" customFormat="1" ht="49.15" customHeight="1" x14ac:dyDescent="0.25">
      <c r="B103" s="309"/>
      <c r="C103" s="255"/>
      <c r="D103" s="257"/>
      <c r="E103" s="314" t="s">
        <v>560</v>
      </c>
      <c r="F103" s="315"/>
      <c r="G103" s="315"/>
      <c r="H103" s="315"/>
      <c r="I103" s="316"/>
      <c r="J103" s="311" t="s">
        <v>469</v>
      </c>
      <c r="K103" s="312"/>
      <c r="L103" s="312"/>
      <c r="M103" s="312"/>
      <c r="N103" s="312"/>
      <c r="O103" s="312"/>
      <c r="P103" s="312"/>
      <c r="Q103" s="312"/>
      <c r="R103" s="313"/>
      <c r="S103" s="522">
        <v>1</v>
      </c>
      <c r="T103" s="523"/>
    </row>
    <row r="104" spans="2:20" customFormat="1" ht="49.15" customHeight="1" x14ac:dyDescent="0.25">
      <c r="B104" s="309"/>
      <c r="C104" s="255"/>
      <c r="D104" s="257"/>
      <c r="E104" s="314" t="s">
        <v>567</v>
      </c>
      <c r="F104" s="315"/>
      <c r="G104" s="315"/>
      <c r="H104" s="315"/>
      <c r="I104" s="316"/>
      <c r="J104" s="311" t="s">
        <v>470</v>
      </c>
      <c r="K104" s="312"/>
      <c r="L104" s="312"/>
      <c r="M104" s="312"/>
      <c r="N104" s="312"/>
      <c r="O104" s="312"/>
      <c r="P104" s="312"/>
      <c r="Q104" s="312"/>
      <c r="R104" s="313"/>
      <c r="S104" s="522">
        <v>1</v>
      </c>
      <c r="T104" s="523"/>
    </row>
    <row r="105" spans="2:20" customFormat="1" ht="49.15" customHeight="1" x14ac:dyDescent="0.25">
      <c r="B105" s="310"/>
      <c r="C105" s="258"/>
      <c r="D105" s="260"/>
      <c r="E105" s="314" t="s">
        <v>568</v>
      </c>
      <c r="F105" s="315"/>
      <c r="G105" s="315"/>
      <c r="H105" s="315"/>
      <c r="I105" s="316"/>
      <c r="J105" s="311" t="s">
        <v>471</v>
      </c>
      <c r="K105" s="312"/>
      <c r="L105" s="312"/>
      <c r="M105" s="312"/>
      <c r="N105" s="312"/>
      <c r="O105" s="312"/>
      <c r="P105" s="312"/>
      <c r="Q105" s="312"/>
      <c r="R105" s="313"/>
      <c r="S105" s="522">
        <v>1</v>
      </c>
      <c r="T105" s="523"/>
    </row>
    <row r="106" spans="2:20" ht="17.25" customHeight="1" x14ac:dyDescent="0.2">
      <c r="B106" s="638"/>
      <c r="C106" s="639"/>
      <c r="D106" s="639"/>
      <c r="E106" s="639"/>
      <c r="F106" s="639"/>
      <c r="G106" s="639"/>
      <c r="H106" s="639"/>
      <c r="I106" s="639"/>
      <c r="J106" s="639"/>
      <c r="K106" s="639"/>
      <c r="L106" s="639"/>
      <c r="M106" s="639"/>
      <c r="N106" s="639"/>
      <c r="O106" s="639"/>
      <c r="P106" s="639"/>
      <c r="Q106" s="639"/>
      <c r="R106" s="639"/>
      <c r="S106" s="639"/>
      <c r="T106" s="640"/>
    </row>
    <row r="107" spans="2:20" ht="28.5" customHeight="1" x14ac:dyDescent="0.2">
      <c r="B107" s="332" t="s">
        <v>30</v>
      </c>
      <c r="C107" s="333"/>
      <c r="D107" s="635" t="s">
        <v>569</v>
      </c>
      <c r="E107" s="636"/>
      <c r="F107" s="636"/>
      <c r="G107" s="636"/>
      <c r="H107" s="636"/>
      <c r="I107" s="636"/>
      <c r="J107" s="637"/>
      <c r="K107" s="635" t="s">
        <v>420</v>
      </c>
      <c r="L107" s="636"/>
      <c r="M107" s="636"/>
      <c r="N107" s="636"/>
      <c r="O107" s="636"/>
      <c r="P107" s="636"/>
      <c r="Q107" s="636"/>
      <c r="R107" s="637"/>
      <c r="S107" s="518" t="s">
        <v>4</v>
      </c>
      <c r="T107" s="520"/>
    </row>
    <row r="108" spans="2:20" ht="82.9" customHeight="1" x14ac:dyDescent="0.2">
      <c r="B108" s="234" t="s">
        <v>818</v>
      </c>
      <c r="C108" s="235"/>
      <c r="D108" s="226" t="s">
        <v>841</v>
      </c>
      <c r="E108" s="227"/>
      <c r="F108" s="227"/>
      <c r="G108" s="227"/>
      <c r="H108" s="227"/>
      <c r="I108" s="227"/>
      <c r="J108" s="228"/>
      <c r="K108" s="229" t="s">
        <v>751</v>
      </c>
      <c r="L108" s="230"/>
      <c r="M108" s="230"/>
      <c r="N108" s="230"/>
      <c r="O108" s="230"/>
      <c r="P108" s="230"/>
      <c r="Q108" s="230"/>
      <c r="R108" s="231"/>
      <c r="S108" s="232">
        <v>43937</v>
      </c>
      <c r="T108" s="233"/>
    </row>
    <row r="109" spans="2:20" ht="71.45" customHeight="1" x14ac:dyDescent="0.2">
      <c r="B109" s="234" t="s">
        <v>818</v>
      </c>
      <c r="C109" s="235"/>
      <c r="D109" s="226" t="s">
        <v>842</v>
      </c>
      <c r="E109" s="227"/>
      <c r="F109" s="227"/>
      <c r="G109" s="227"/>
      <c r="H109" s="227"/>
      <c r="I109" s="227"/>
      <c r="J109" s="228"/>
      <c r="K109" s="229" t="s">
        <v>751</v>
      </c>
      <c r="L109" s="230"/>
      <c r="M109" s="230"/>
      <c r="N109" s="230"/>
      <c r="O109" s="230"/>
      <c r="P109" s="230"/>
      <c r="Q109" s="230"/>
      <c r="R109" s="231"/>
      <c r="S109" s="232">
        <v>43937</v>
      </c>
      <c r="T109" s="233"/>
    </row>
    <row r="110" spans="2:20" ht="70.150000000000006" customHeight="1" x14ac:dyDescent="0.2">
      <c r="B110" s="234" t="s">
        <v>819</v>
      </c>
      <c r="C110" s="235"/>
      <c r="D110" s="226" t="s">
        <v>843</v>
      </c>
      <c r="E110" s="227"/>
      <c r="F110" s="227"/>
      <c r="G110" s="227"/>
      <c r="H110" s="227"/>
      <c r="I110" s="227"/>
      <c r="J110" s="228"/>
      <c r="K110" s="229" t="s">
        <v>751</v>
      </c>
      <c r="L110" s="230"/>
      <c r="M110" s="230"/>
      <c r="N110" s="230"/>
      <c r="O110" s="230"/>
      <c r="P110" s="230"/>
      <c r="Q110" s="230"/>
      <c r="R110" s="231"/>
      <c r="S110" s="232" t="s">
        <v>844</v>
      </c>
      <c r="T110" s="233"/>
    </row>
    <row r="111" spans="2:20" ht="68.45" customHeight="1" x14ac:dyDescent="0.2">
      <c r="B111" s="234" t="s">
        <v>845</v>
      </c>
      <c r="C111" s="235"/>
      <c r="D111" s="226" t="s">
        <v>846</v>
      </c>
      <c r="E111" s="227"/>
      <c r="F111" s="227"/>
      <c r="G111" s="227"/>
      <c r="H111" s="227"/>
      <c r="I111" s="227"/>
      <c r="J111" s="228"/>
      <c r="K111" s="229" t="s">
        <v>751</v>
      </c>
      <c r="L111" s="230"/>
      <c r="M111" s="230"/>
      <c r="N111" s="230"/>
      <c r="O111" s="230"/>
      <c r="P111" s="230"/>
      <c r="Q111" s="230"/>
      <c r="R111" s="231"/>
      <c r="S111" s="232" t="s">
        <v>847</v>
      </c>
      <c r="T111" s="233"/>
    </row>
    <row r="112" spans="2:20" ht="43.15" customHeight="1" x14ac:dyDescent="0.2">
      <c r="B112" s="234" t="s">
        <v>818</v>
      </c>
      <c r="C112" s="235"/>
      <c r="D112" s="226" t="s">
        <v>848</v>
      </c>
      <c r="E112" s="227"/>
      <c r="F112" s="227"/>
      <c r="G112" s="227"/>
      <c r="H112" s="227"/>
      <c r="I112" s="227"/>
      <c r="J112" s="228"/>
      <c r="K112" s="229" t="s">
        <v>849</v>
      </c>
      <c r="L112" s="230"/>
      <c r="M112" s="230"/>
      <c r="N112" s="230"/>
      <c r="O112" s="230"/>
      <c r="P112" s="230"/>
      <c r="Q112" s="230"/>
      <c r="R112" s="231"/>
      <c r="S112" s="232">
        <v>43938</v>
      </c>
      <c r="T112" s="233"/>
    </row>
    <row r="113" spans="1:20" ht="67.150000000000006" customHeight="1" x14ac:dyDescent="0.2">
      <c r="B113" s="234" t="s">
        <v>818</v>
      </c>
      <c r="C113" s="235"/>
      <c r="D113" s="226" t="s">
        <v>850</v>
      </c>
      <c r="E113" s="227"/>
      <c r="F113" s="227"/>
      <c r="G113" s="227"/>
      <c r="H113" s="227"/>
      <c r="I113" s="227"/>
      <c r="J113" s="228"/>
      <c r="K113" s="229" t="s">
        <v>751</v>
      </c>
      <c r="L113" s="230"/>
      <c r="M113" s="230"/>
      <c r="N113" s="230"/>
      <c r="O113" s="230"/>
      <c r="P113" s="230"/>
      <c r="Q113" s="230"/>
      <c r="R113" s="231"/>
      <c r="S113" s="232">
        <v>43938</v>
      </c>
      <c r="T113" s="233"/>
    </row>
    <row r="114" spans="1:20" ht="37.9" customHeight="1" x14ac:dyDescent="0.2">
      <c r="B114" s="234" t="s">
        <v>817</v>
      </c>
      <c r="C114" s="235"/>
      <c r="D114" s="226" t="s">
        <v>851</v>
      </c>
      <c r="E114" s="227"/>
      <c r="F114" s="227"/>
      <c r="G114" s="227"/>
      <c r="H114" s="227"/>
      <c r="I114" s="227"/>
      <c r="J114" s="228"/>
      <c r="K114" s="229" t="s">
        <v>751</v>
      </c>
      <c r="L114" s="230"/>
      <c r="M114" s="230"/>
      <c r="N114" s="230"/>
      <c r="O114" s="230"/>
      <c r="P114" s="230"/>
      <c r="Q114" s="230"/>
      <c r="R114" s="231"/>
      <c r="S114" s="232">
        <v>43939</v>
      </c>
      <c r="T114" s="233"/>
    </row>
    <row r="115" spans="1:20" ht="79.900000000000006" customHeight="1" x14ac:dyDescent="0.2">
      <c r="B115" s="234" t="s">
        <v>818</v>
      </c>
      <c r="C115" s="235"/>
      <c r="D115" s="226" t="s">
        <v>852</v>
      </c>
      <c r="E115" s="227"/>
      <c r="F115" s="227"/>
      <c r="G115" s="227"/>
      <c r="H115" s="227"/>
      <c r="I115" s="227"/>
      <c r="J115" s="228"/>
      <c r="K115" s="229" t="s">
        <v>751</v>
      </c>
      <c r="L115" s="230"/>
      <c r="M115" s="230"/>
      <c r="N115" s="230"/>
      <c r="O115" s="230"/>
      <c r="P115" s="230"/>
      <c r="Q115" s="230"/>
      <c r="R115" s="231"/>
      <c r="S115" s="232" t="s">
        <v>853</v>
      </c>
      <c r="T115" s="233"/>
    </row>
    <row r="116" spans="1:20" ht="79.900000000000006" customHeight="1" x14ac:dyDescent="0.2">
      <c r="B116" s="234" t="s">
        <v>817</v>
      </c>
      <c r="C116" s="235"/>
      <c r="D116" s="226" t="s">
        <v>854</v>
      </c>
      <c r="E116" s="227"/>
      <c r="F116" s="227"/>
      <c r="G116" s="227"/>
      <c r="H116" s="227"/>
      <c r="I116" s="227"/>
      <c r="J116" s="228"/>
      <c r="K116" s="229" t="s">
        <v>751</v>
      </c>
      <c r="L116" s="230"/>
      <c r="M116" s="230"/>
      <c r="N116" s="230"/>
      <c r="O116" s="230"/>
      <c r="P116" s="230"/>
      <c r="Q116" s="230"/>
      <c r="R116" s="231"/>
      <c r="S116" s="232">
        <v>43941</v>
      </c>
      <c r="T116" s="233"/>
    </row>
    <row r="117" spans="1:20" ht="31.15" customHeight="1" x14ac:dyDescent="0.2">
      <c r="B117" s="234" t="s">
        <v>818</v>
      </c>
      <c r="C117" s="235"/>
      <c r="D117" s="226" t="s">
        <v>855</v>
      </c>
      <c r="E117" s="227"/>
      <c r="F117" s="227"/>
      <c r="G117" s="227"/>
      <c r="H117" s="227"/>
      <c r="I117" s="227"/>
      <c r="J117" s="228"/>
      <c r="K117" s="229" t="s">
        <v>751</v>
      </c>
      <c r="L117" s="230"/>
      <c r="M117" s="230"/>
      <c r="N117" s="230"/>
      <c r="O117" s="230"/>
      <c r="P117" s="230"/>
      <c r="Q117" s="230"/>
      <c r="R117" s="231"/>
      <c r="S117" s="232">
        <v>43941</v>
      </c>
      <c r="T117" s="233"/>
    </row>
    <row r="118" spans="1:20" ht="31.15" customHeight="1" x14ac:dyDescent="0.2">
      <c r="B118" s="234" t="s">
        <v>818</v>
      </c>
      <c r="C118" s="235"/>
      <c r="D118" s="226" t="s">
        <v>856</v>
      </c>
      <c r="E118" s="227"/>
      <c r="F118" s="227"/>
      <c r="G118" s="227"/>
      <c r="H118" s="227"/>
      <c r="I118" s="227"/>
      <c r="J118" s="228"/>
      <c r="K118" s="229" t="s">
        <v>751</v>
      </c>
      <c r="L118" s="230"/>
      <c r="M118" s="230"/>
      <c r="N118" s="230"/>
      <c r="O118" s="230"/>
      <c r="P118" s="230"/>
      <c r="Q118" s="230"/>
      <c r="R118" s="231"/>
      <c r="S118" s="232">
        <v>43942</v>
      </c>
      <c r="T118" s="233"/>
    </row>
    <row r="119" spans="1:20" ht="31.15" customHeight="1" x14ac:dyDescent="0.2">
      <c r="B119" s="234" t="s">
        <v>818</v>
      </c>
      <c r="C119" s="235"/>
      <c r="D119" s="226" t="s">
        <v>857</v>
      </c>
      <c r="E119" s="227"/>
      <c r="F119" s="227"/>
      <c r="G119" s="227"/>
      <c r="H119" s="227"/>
      <c r="I119" s="227"/>
      <c r="J119" s="228"/>
      <c r="K119" s="229" t="s">
        <v>751</v>
      </c>
      <c r="L119" s="230"/>
      <c r="M119" s="230"/>
      <c r="N119" s="230"/>
      <c r="O119" s="230"/>
      <c r="P119" s="230"/>
      <c r="Q119" s="230"/>
      <c r="R119" s="231"/>
      <c r="S119" s="232">
        <v>43943</v>
      </c>
      <c r="T119" s="233"/>
    </row>
    <row r="120" spans="1:20" ht="25.9" customHeight="1" x14ac:dyDescent="0.2">
      <c r="A120" s="2"/>
      <c r="B120" s="632" t="s">
        <v>42</v>
      </c>
      <c r="C120" s="633"/>
      <c r="D120" s="633"/>
      <c r="E120" s="633"/>
      <c r="F120" s="633"/>
      <c r="G120" s="633"/>
      <c r="H120" s="633"/>
      <c r="I120" s="633"/>
      <c r="J120" s="633"/>
      <c r="K120" s="633"/>
      <c r="L120" s="633"/>
      <c r="M120" s="633"/>
      <c r="N120" s="633"/>
      <c r="O120" s="633"/>
      <c r="P120" s="633"/>
      <c r="Q120" s="633"/>
      <c r="R120" s="633"/>
      <c r="S120" s="633"/>
      <c r="T120" s="634"/>
    </row>
    <row r="121" spans="1:20" ht="24.6" customHeight="1" x14ac:dyDescent="0.2">
      <c r="A121" s="2"/>
      <c r="B121" s="518" t="s">
        <v>43</v>
      </c>
      <c r="C121" s="519"/>
      <c r="D121" s="519"/>
      <c r="E121" s="520"/>
      <c r="F121" s="135" t="s">
        <v>30</v>
      </c>
      <c r="G121" s="518" t="s">
        <v>44</v>
      </c>
      <c r="H121" s="519"/>
      <c r="I121" s="519"/>
      <c r="J121" s="519"/>
      <c r="K121" s="519"/>
      <c r="L121" s="519"/>
      <c r="M121" s="519"/>
      <c r="N121" s="519"/>
      <c r="O121" s="519"/>
      <c r="P121" s="519"/>
      <c r="Q121" s="519"/>
      <c r="R121" s="520"/>
      <c r="S121" s="518" t="s">
        <v>4</v>
      </c>
      <c r="T121" s="520"/>
    </row>
    <row r="122" spans="1:20" ht="37.9" customHeight="1" x14ac:dyDescent="0.2">
      <c r="A122" s="2"/>
      <c r="B122" s="243" t="s">
        <v>704</v>
      </c>
      <c r="C122" s="243"/>
      <c r="D122" s="243"/>
      <c r="E122" s="243"/>
      <c r="F122" s="165" t="s">
        <v>34</v>
      </c>
      <c r="G122" s="334" t="s">
        <v>986</v>
      </c>
      <c r="H122" s="334"/>
      <c r="I122" s="334"/>
      <c r="J122" s="334"/>
      <c r="K122" s="334"/>
      <c r="L122" s="334"/>
      <c r="M122" s="334"/>
      <c r="N122" s="334"/>
      <c r="O122" s="334"/>
      <c r="P122" s="334"/>
      <c r="Q122" s="334"/>
      <c r="R122" s="334"/>
      <c r="S122" s="244">
        <v>43938</v>
      </c>
      <c r="T122" s="244"/>
    </row>
    <row r="123" spans="1:20" ht="37.9" customHeight="1" x14ac:dyDescent="0.2">
      <c r="A123" s="2"/>
      <c r="B123" s="243" t="s">
        <v>752</v>
      </c>
      <c r="C123" s="243"/>
      <c r="D123" s="243"/>
      <c r="E123" s="243"/>
      <c r="F123" s="165">
        <v>4</v>
      </c>
      <c r="G123" s="334" t="s">
        <v>987</v>
      </c>
      <c r="H123" s="334"/>
      <c r="I123" s="334"/>
      <c r="J123" s="334"/>
      <c r="K123" s="334"/>
      <c r="L123" s="334"/>
      <c r="M123" s="334"/>
      <c r="N123" s="334"/>
      <c r="O123" s="334"/>
      <c r="P123" s="334"/>
      <c r="Q123" s="334"/>
      <c r="R123" s="334"/>
      <c r="S123" s="244">
        <v>43942</v>
      </c>
      <c r="T123" s="244"/>
    </row>
    <row r="124" spans="1:20" ht="37.9" customHeight="1" x14ac:dyDescent="0.2">
      <c r="A124" s="2"/>
      <c r="B124" s="243" t="s">
        <v>759</v>
      </c>
      <c r="C124" s="243"/>
      <c r="D124" s="243"/>
      <c r="E124" s="243"/>
      <c r="F124" s="165">
        <v>1</v>
      </c>
      <c r="G124" s="334" t="s">
        <v>988</v>
      </c>
      <c r="H124" s="334"/>
      <c r="I124" s="334"/>
      <c r="J124" s="334"/>
      <c r="K124" s="334"/>
      <c r="L124" s="334"/>
      <c r="M124" s="334"/>
      <c r="N124" s="334"/>
      <c r="O124" s="334"/>
      <c r="P124" s="334"/>
      <c r="Q124" s="334"/>
      <c r="R124" s="334"/>
      <c r="S124" s="244">
        <v>43943</v>
      </c>
      <c r="T124" s="244"/>
    </row>
    <row r="125" spans="1:20" ht="37.9" customHeight="1" x14ac:dyDescent="0.2">
      <c r="A125" s="2"/>
      <c r="B125" s="243" t="s">
        <v>760</v>
      </c>
      <c r="C125" s="243"/>
      <c r="D125" s="243"/>
      <c r="E125" s="243"/>
      <c r="F125" s="165">
        <v>1</v>
      </c>
      <c r="G125" s="334" t="s">
        <v>989</v>
      </c>
      <c r="H125" s="334"/>
      <c r="I125" s="334"/>
      <c r="J125" s="334"/>
      <c r="K125" s="334"/>
      <c r="L125" s="334"/>
      <c r="M125" s="334"/>
      <c r="N125" s="334"/>
      <c r="O125" s="334"/>
      <c r="P125" s="334"/>
      <c r="Q125" s="334"/>
      <c r="R125" s="334"/>
      <c r="S125" s="244">
        <v>43943</v>
      </c>
      <c r="T125" s="244"/>
    </row>
    <row r="126" spans="1:20" ht="15" customHeight="1" x14ac:dyDescent="0.2">
      <c r="B126" s="67"/>
      <c r="C126" s="62"/>
      <c r="D126" s="62"/>
      <c r="E126" s="62"/>
      <c r="F126" s="62"/>
      <c r="G126" s="62"/>
      <c r="H126" s="62"/>
      <c r="I126" s="62"/>
      <c r="J126" s="62"/>
      <c r="K126" s="62"/>
      <c r="L126" s="62"/>
      <c r="M126" s="62"/>
      <c r="N126" s="62"/>
      <c r="O126" s="62"/>
      <c r="P126" s="62"/>
      <c r="Q126" s="62"/>
      <c r="R126" s="62"/>
      <c r="S126" s="62"/>
      <c r="T126" s="63"/>
    </row>
    <row r="127" spans="1:20" ht="25.5" customHeight="1" x14ac:dyDescent="0.2">
      <c r="B127" s="410" t="s">
        <v>433</v>
      </c>
      <c r="C127" s="411"/>
      <c r="D127" s="411"/>
      <c r="E127" s="411"/>
      <c r="F127" s="411"/>
      <c r="G127" s="411"/>
      <c r="H127" s="411"/>
      <c r="I127" s="411"/>
      <c r="J127" s="411"/>
      <c r="K127" s="411"/>
      <c r="L127" s="411"/>
      <c r="M127" s="411"/>
      <c r="N127" s="411"/>
      <c r="O127" s="411"/>
      <c r="P127" s="411"/>
      <c r="Q127" s="411"/>
      <c r="R127" s="411"/>
      <c r="S127" s="411"/>
      <c r="T127" s="412"/>
    </row>
    <row r="128" spans="1:20" ht="29.25" customHeight="1" x14ac:dyDescent="0.2">
      <c r="B128" s="377" t="s">
        <v>45</v>
      </c>
      <c r="C128" s="379"/>
      <c r="D128" s="245" t="s">
        <v>570</v>
      </c>
      <c r="E128" s="591"/>
      <c r="F128" s="591"/>
      <c r="G128" s="591"/>
      <c r="H128" s="591"/>
      <c r="I128" s="591"/>
      <c r="J128" s="246"/>
      <c r="K128" s="245" t="s">
        <v>46</v>
      </c>
      <c r="L128" s="591"/>
      <c r="M128" s="591"/>
      <c r="N128" s="591"/>
      <c r="O128" s="591"/>
      <c r="P128" s="591"/>
      <c r="Q128" s="591"/>
      <c r="R128" s="246"/>
      <c r="S128" s="245" t="s">
        <v>4</v>
      </c>
      <c r="T128" s="246"/>
    </row>
    <row r="129" spans="2:20" ht="30" customHeight="1" x14ac:dyDescent="0.2">
      <c r="B129" s="238" t="s">
        <v>487</v>
      </c>
      <c r="C129" s="239"/>
      <c r="D129" s="329" t="s">
        <v>571</v>
      </c>
      <c r="E129" s="330"/>
      <c r="F129" s="330"/>
      <c r="G129" s="330"/>
      <c r="H129" s="330"/>
      <c r="I129" s="330"/>
      <c r="J129" s="331"/>
      <c r="K129" s="240" t="s">
        <v>488</v>
      </c>
      <c r="L129" s="241"/>
      <c r="M129" s="241"/>
      <c r="N129" s="241"/>
      <c r="O129" s="241"/>
      <c r="P129" s="241"/>
      <c r="Q129" s="241"/>
      <c r="R129" s="242"/>
      <c r="S129" s="236" t="s">
        <v>994</v>
      </c>
      <c r="T129" s="237"/>
    </row>
    <row r="130" spans="2:20" ht="43.9" customHeight="1" x14ac:dyDescent="0.2">
      <c r="B130" s="238" t="s">
        <v>9</v>
      </c>
      <c r="C130" s="239"/>
      <c r="D130" s="240" t="s">
        <v>995</v>
      </c>
      <c r="E130" s="241"/>
      <c r="F130" s="241"/>
      <c r="G130" s="241"/>
      <c r="H130" s="241"/>
      <c r="I130" s="241"/>
      <c r="J130" s="242"/>
      <c r="K130" s="240" t="s">
        <v>996</v>
      </c>
      <c r="L130" s="241"/>
      <c r="M130" s="241"/>
      <c r="N130" s="241"/>
      <c r="O130" s="241"/>
      <c r="P130" s="241"/>
      <c r="Q130" s="241"/>
      <c r="R130" s="242"/>
      <c r="S130" s="236">
        <v>43938</v>
      </c>
      <c r="T130" s="237"/>
    </row>
    <row r="131" spans="2:20" ht="33.6" customHeight="1" x14ac:dyDescent="0.2">
      <c r="B131" s="238" t="s">
        <v>10</v>
      </c>
      <c r="C131" s="239"/>
      <c r="D131" s="329" t="s">
        <v>997</v>
      </c>
      <c r="E131" s="330"/>
      <c r="F131" s="330"/>
      <c r="G131" s="330"/>
      <c r="H131" s="330"/>
      <c r="I131" s="330"/>
      <c r="J131" s="331"/>
      <c r="K131" s="240" t="s">
        <v>998</v>
      </c>
      <c r="L131" s="241"/>
      <c r="M131" s="241"/>
      <c r="N131" s="241"/>
      <c r="O131" s="241"/>
      <c r="P131" s="241"/>
      <c r="Q131" s="241"/>
      <c r="R131" s="242"/>
      <c r="S131" s="236">
        <v>43938</v>
      </c>
      <c r="T131" s="237"/>
    </row>
    <row r="132" spans="2:20" ht="33" customHeight="1" x14ac:dyDescent="0.2">
      <c r="B132" s="238" t="s">
        <v>11</v>
      </c>
      <c r="C132" s="239"/>
      <c r="D132" s="240" t="s">
        <v>999</v>
      </c>
      <c r="E132" s="241"/>
      <c r="F132" s="241"/>
      <c r="G132" s="241"/>
      <c r="H132" s="241"/>
      <c r="I132" s="241"/>
      <c r="J132" s="242"/>
      <c r="K132" s="240" t="s">
        <v>1000</v>
      </c>
      <c r="L132" s="241"/>
      <c r="M132" s="241"/>
      <c r="N132" s="241"/>
      <c r="O132" s="241"/>
      <c r="P132" s="241"/>
      <c r="Q132" s="241"/>
      <c r="R132" s="242"/>
      <c r="S132" s="236">
        <v>43938</v>
      </c>
      <c r="T132" s="237"/>
    </row>
    <row r="133" spans="2:20" ht="31.15" customHeight="1" x14ac:dyDescent="0.2">
      <c r="B133" s="238" t="s">
        <v>10</v>
      </c>
      <c r="C133" s="239"/>
      <c r="D133" s="240" t="s">
        <v>1001</v>
      </c>
      <c r="E133" s="241"/>
      <c r="F133" s="241"/>
      <c r="G133" s="241"/>
      <c r="H133" s="241"/>
      <c r="I133" s="241"/>
      <c r="J133" s="242"/>
      <c r="K133" s="240" t="s">
        <v>1002</v>
      </c>
      <c r="L133" s="241"/>
      <c r="M133" s="241"/>
      <c r="N133" s="241"/>
      <c r="O133" s="241"/>
      <c r="P133" s="241"/>
      <c r="Q133" s="241"/>
      <c r="R133" s="242"/>
      <c r="S133" s="236">
        <v>43941</v>
      </c>
      <c r="T133" s="237"/>
    </row>
    <row r="134" spans="2:20" ht="34.15" customHeight="1" x14ac:dyDescent="0.2">
      <c r="B134" s="271" t="s">
        <v>10</v>
      </c>
      <c r="C134" s="273"/>
      <c r="D134" s="240" t="s">
        <v>1003</v>
      </c>
      <c r="E134" s="241"/>
      <c r="F134" s="241"/>
      <c r="G134" s="241"/>
      <c r="H134" s="241"/>
      <c r="I134" s="241"/>
      <c r="J134" s="242"/>
      <c r="K134" s="329" t="s">
        <v>1004</v>
      </c>
      <c r="L134" s="330"/>
      <c r="M134" s="330"/>
      <c r="N134" s="330"/>
      <c r="O134" s="330"/>
      <c r="P134" s="330"/>
      <c r="Q134" s="330"/>
      <c r="R134" s="331"/>
      <c r="S134" s="236">
        <v>43941</v>
      </c>
      <c r="T134" s="237"/>
    </row>
    <row r="135" spans="2:20" ht="34.15" customHeight="1" x14ac:dyDescent="0.2">
      <c r="B135" s="271" t="s">
        <v>487</v>
      </c>
      <c r="C135" s="273"/>
      <c r="D135" s="240" t="s">
        <v>1005</v>
      </c>
      <c r="E135" s="241"/>
      <c r="F135" s="241"/>
      <c r="G135" s="241"/>
      <c r="H135" s="241"/>
      <c r="I135" s="241"/>
      <c r="J135" s="242"/>
      <c r="K135" s="240" t="s">
        <v>1006</v>
      </c>
      <c r="L135" s="241"/>
      <c r="M135" s="241"/>
      <c r="N135" s="241"/>
      <c r="O135" s="241"/>
      <c r="P135" s="241"/>
      <c r="Q135" s="241"/>
      <c r="R135" s="242"/>
      <c r="S135" s="236">
        <v>43941</v>
      </c>
      <c r="T135" s="237"/>
    </row>
    <row r="136" spans="2:20" ht="34.15" customHeight="1" x14ac:dyDescent="0.2">
      <c r="B136" s="271" t="s">
        <v>10</v>
      </c>
      <c r="C136" s="273"/>
      <c r="D136" s="240" t="s">
        <v>1007</v>
      </c>
      <c r="E136" s="241"/>
      <c r="F136" s="241"/>
      <c r="G136" s="241"/>
      <c r="H136" s="241"/>
      <c r="I136" s="241"/>
      <c r="J136" s="242"/>
      <c r="K136" s="240" t="s">
        <v>1008</v>
      </c>
      <c r="L136" s="241"/>
      <c r="M136" s="241"/>
      <c r="N136" s="241"/>
      <c r="O136" s="241"/>
      <c r="P136" s="241"/>
      <c r="Q136" s="241"/>
      <c r="R136" s="242"/>
      <c r="S136" s="236">
        <v>43942</v>
      </c>
      <c r="T136" s="237"/>
    </row>
    <row r="137" spans="2:20" ht="34.15" customHeight="1" x14ac:dyDescent="0.2">
      <c r="B137" s="271" t="s">
        <v>9</v>
      </c>
      <c r="C137" s="273"/>
      <c r="D137" s="240" t="s">
        <v>1009</v>
      </c>
      <c r="E137" s="241"/>
      <c r="F137" s="241"/>
      <c r="G137" s="241"/>
      <c r="H137" s="241"/>
      <c r="I137" s="241"/>
      <c r="J137" s="242"/>
      <c r="K137" s="329" t="s">
        <v>1010</v>
      </c>
      <c r="L137" s="330"/>
      <c r="M137" s="330"/>
      <c r="N137" s="330"/>
      <c r="O137" s="330"/>
      <c r="P137" s="330"/>
      <c r="Q137" s="330"/>
      <c r="R137" s="331"/>
      <c r="S137" s="236">
        <v>43943</v>
      </c>
      <c r="T137" s="237"/>
    </row>
    <row r="138" spans="2:20" ht="34.15" customHeight="1" x14ac:dyDescent="0.2">
      <c r="B138" s="238" t="s">
        <v>487</v>
      </c>
      <c r="C138" s="239"/>
      <c r="D138" s="329" t="s">
        <v>721</v>
      </c>
      <c r="E138" s="330"/>
      <c r="F138" s="330"/>
      <c r="G138" s="330"/>
      <c r="H138" s="330"/>
      <c r="I138" s="330"/>
      <c r="J138" s="331"/>
      <c r="K138" s="240" t="s">
        <v>722</v>
      </c>
      <c r="L138" s="241"/>
      <c r="M138" s="241"/>
      <c r="N138" s="241"/>
      <c r="O138" s="241"/>
      <c r="P138" s="241"/>
      <c r="Q138" s="241"/>
      <c r="R138" s="242"/>
      <c r="S138" s="236" t="s">
        <v>994</v>
      </c>
      <c r="T138" s="237"/>
    </row>
    <row r="139" spans="2:20" s="3" customFormat="1" ht="22.5" customHeight="1" x14ac:dyDescent="0.2">
      <c r="B139" s="646" t="s">
        <v>47</v>
      </c>
      <c r="C139" s="647"/>
      <c r="D139" s="647"/>
      <c r="E139" s="647"/>
      <c r="F139" s="647"/>
      <c r="G139" s="647"/>
      <c r="H139" s="647"/>
      <c r="I139" s="647"/>
      <c r="J139" s="647"/>
      <c r="K139" s="647"/>
      <c r="L139" s="647"/>
      <c r="M139" s="647"/>
      <c r="N139" s="647"/>
      <c r="O139" s="647"/>
      <c r="P139" s="647"/>
      <c r="Q139" s="647"/>
      <c r="R139" s="647"/>
      <c r="S139" s="647"/>
      <c r="T139" s="648"/>
    </row>
    <row r="140" spans="2:20" s="6" customFormat="1" ht="22.5" customHeight="1" x14ac:dyDescent="0.2">
      <c r="B140" s="377" t="s">
        <v>48</v>
      </c>
      <c r="C140" s="378"/>
      <c r="D140" s="378"/>
      <c r="E140" s="378"/>
      <c r="F140" s="378"/>
      <c r="G140" s="378"/>
      <c r="H140" s="378"/>
      <c r="I140" s="378"/>
      <c r="J140" s="378"/>
      <c r="K140" s="378"/>
      <c r="L140" s="378"/>
      <c r="M140" s="378"/>
      <c r="N140" s="378"/>
      <c r="O140" s="378"/>
      <c r="P140" s="378"/>
      <c r="Q140" s="378"/>
      <c r="R140" s="378"/>
      <c r="S140" s="378"/>
      <c r="T140" s="379"/>
    </row>
    <row r="141" spans="2:20" s="7" customFormat="1" ht="47.1" customHeight="1" x14ac:dyDescent="0.25">
      <c r="B141" s="343" t="s">
        <v>572</v>
      </c>
      <c r="C141" s="344"/>
      <c r="D141" s="344"/>
      <c r="E141" s="344"/>
      <c r="F141" s="344"/>
      <c r="G141" s="344"/>
      <c r="H141" s="344"/>
      <c r="I141" s="344"/>
      <c r="J141" s="344"/>
      <c r="K141" s="344"/>
      <c r="L141" s="344"/>
      <c r="M141" s="344"/>
      <c r="N141" s="344"/>
      <c r="O141" s="344"/>
      <c r="P141" s="344"/>
      <c r="Q141" s="344"/>
      <c r="R141" s="344"/>
      <c r="S141" s="344"/>
      <c r="T141" s="345"/>
    </row>
    <row r="142" spans="2:20" s="6" customFormat="1" ht="22.5" customHeight="1" x14ac:dyDescent="0.2">
      <c r="B142" s="261"/>
      <c r="C142" s="262"/>
      <c r="D142" s="262"/>
      <c r="E142" s="262"/>
      <c r="F142" s="262"/>
      <c r="G142" s="262"/>
      <c r="H142" s="262"/>
      <c r="I142" s="262"/>
      <c r="J142" s="262"/>
      <c r="K142" s="262"/>
      <c r="L142" s="262"/>
      <c r="M142" s="262"/>
      <c r="N142" s="262"/>
      <c r="O142" s="262"/>
      <c r="P142" s="262"/>
      <c r="Q142" s="262"/>
      <c r="R142" s="262"/>
      <c r="S142" s="262"/>
      <c r="T142" s="263"/>
    </row>
    <row r="143" spans="2:20" s="6" customFormat="1" ht="22.5" customHeight="1" x14ac:dyDescent="0.2">
      <c r="B143" s="359" t="s">
        <v>49</v>
      </c>
      <c r="C143" s="360"/>
      <c r="D143" s="360"/>
      <c r="E143" s="360"/>
      <c r="F143" s="360"/>
      <c r="G143" s="360"/>
      <c r="H143" s="360"/>
      <c r="I143" s="360"/>
      <c r="J143" s="360"/>
      <c r="K143" s="360"/>
      <c r="L143" s="360"/>
      <c r="M143" s="360"/>
      <c r="N143" s="360"/>
      <c r="O143" s="360"/>
      <c r="P143" s="360"/>
      <c r="Q143" s="360"/>
      <c r="R143" s="360"/>
      <c r="S143" s="360"/>
      <c r="T143" s="361"/>
    </row>
    <row r="144" spans="2:20" s="6" customFormat="1" ht="22.5" customHeight="1" x14ac:dyDescent="0.2">
      <c r="B144" s="434" t="s">
        <v>50</v>
      </c>
      <c r="C144" s="434"/>
      <c r="D144" s="245" t="s">
        <v>573</v>
      </c>
      <c r="E144" s="591"/>
      <c r="F144" s="591"/>
      <c r="G144" s="591"/>
      <c r="H144" s="591"/>
      <c r="I144" s="591"/>
      <c r="J144" s="246"/>
      <c r="K144" s="615" t="s">
        <v>25</v>
      </c>
      <c r="L144" s="615"/>
      <c r="M144" s="615"/>
      <c r="N144" s="615"/>
      <c r="O144" s="615"/>
      <c r="P144" s="615"/>
      <c r="Q144" s="615"/>
      <c r="R144" s="615"/>
      <c r="S144" s="245" t="s">
        <v>51</v>
      </c>
      <c r="T144" s="246"/>
    </row>
    <row r="145" spans="2:20" s="6" customFormat="1" ht="277.89999999999998" customHeight="1" x14ac:dyDescent="0.2">
      <c r="B145" s="495" t="s">
        <v>52</v>
      </c>
      <c r="C145" s="495"/>
      <c r="D145" s="229" t="s">
        <v>574</v>
      </c>
      <c r="E145" s="230"/>
      <c r="F145" s="230"/>
      <c r="G145" s="230"/>
      <c r="H145" s="230"/>
      <c r="I145" s="230"/>
      <c r="J145" s="231"/>
      <c r="K145" s="521" t="s">
        <v>604</v>
      </c>
      <c r="L145" s="521"/>
      <c r="M145" s="521"/>
      <c r="N145" s="521"/>
      <c r="O145" s="521"/>
      <c r="P145" s="521"/>
      <c r="Q145" s="521"/>
      <c r="R145" s="521"/>
      <c r="S145" s="504" t="s">
        <v>605</v>
      </c>
      <c r="T145" s="505"/>
    </row>
    <row r="146" spans="2:20" s="6" customFormat="1" ht="126.75" customHeight="1" x14ac:dyDescent="0.2">
      <c r="B146" s="495" t="s">
        <v>53</v>
      </c>
      <c r="C146" s="495"/>
      <c r="D146" s="497" t="s">
        <v>575</v>
      </c>
      <c r="E146" s="498"/>
      <c r="F146" s="498"/>
      <c r="G146" s="498"/>
      <c r="H146" s="498"/>
      <c r="I146" s="498"/>
      <c r="J146" s="499"/>
      <c r="K146" s="496" t="s">
        <v>54</v>
      </c>
      <c r="L146" s="496"/>
      <c r="M146" s="496"/>
      <c r="N146" s="496"/>
      <c r="O146" s="496"/>
      <c r="P146" s="496"/>
      <c r="Q146" s="496"/>
      <c r="R146" s="496"/>
      <c r="S146" s="504" t="s">
        <v>605</v>
      </c>
      <c r="T146" s="505"/>
    </row>
    <row r="147" spans="2:20" s="6" customFormat="1" ht="82.5" customHeight="1" x14ac:dyDescent="0.2">
      <c r="B147" s="495" t="s">
        <v>55</v>
      </c>
      <c r="C147" s="495"/>
      <c r="D147" s="497" t="s">
        <v>576</v>
      </c>
      <c r="E147" s="498"/>
      <c r="F147" s="498"/>
      <c r="G147" s="498"/>
      <c r="H147" s="498"/>
      <c r="I147" s="498"/>
      <c r="J147" s="499"/>
      <c r="K147" s="496" t="s">
        <v>56</v>
      </c>
      <c r="L147" s="496"/>
      <c r="M147" s="496"/>
      <c r="N147" s="496"/>
      <c r="O147" s="496"/>
      <c r="P147" s="496"/>
      <c r="Q147" s="496"/>
      <c r="R147" s="496"/>
      <c r="S147" s="493" t="s">
        <v>57</v>
      </c>
      <c r="T147" s="494"/>
    </row>
    <row r="148" spans="2:20" s="6" customFormat="1" ht="329.25" customHeight="1" x14ac:dyDescent="0.2">
      <c r="B148" s="495" t="s">
        <v>22</v>
      </c>
      <c r="C148" s="495"/>
      <c r="D148" s="497" t="s">
        <v>577</v>
      </c>
      <c r="E148" s="498"/>
      <c r="F148" s="498"/>
      <c r="G148" s="498"/>
      <c r="H148" s="498"/>
      <c r="I148" s="498"/>
      <c r="J148" s="499"/>
      <c r="K148" s="334" t="s">
        <v>117</v>
      </c>
      <c r="L148" s="500"/>
      <c r="M148" s="500"/>
      <c r="N148" s="500"/>
      <c r="O148" s="500"/>
      <c r="P148" s="500"/>
      <c r="Q148" s="500"/>
      <c r="R148" s="500"/>
      <c r="S148" s="493" t="s">
        <v>57</v>
      </c>
      <c r="T148" s="494"/>
    </row>
    <row r="149" spans="2:20" s="6" customFormat="1" ht="158.1" customHeight="1" x14ac:dyDescent="0.2">
      <c r="B149" s="495" t="s">
        <v>58</v>
      </c>
      <c r="C149" s="495"/>
      <c r="D149" s="497" t="s">
        <v>578</v>
      </c>
      <c r="E149" s="498"/>
      <c r="F149" s="498"/>
      <c r="G149" s="498"/>
      <c r="H149" s="498"/>
      <c r="I149" s="498"/>
      <c r="J149" s="499"/>
      <c r="K149" s="496" t="s">
        <v>59</v>
      </c>
      <c r="L149" s="496"/>
      <c r="M149" s="496"/>
      <c r="N149" s="496"/>
      <c r="O149" s="496"/>
      <c r="P149" s="496"/>
      <c r="Q149" s="496"/>
      <c r="R149" s="496"/>
      <c r="S149" s="504" t="s">
        <v>60</v>
      </c>
      <c r="T149" s="505"/>
    </row>
    <row r="150" spans="2:20" s="6" customFormat="1" ht="22.5" customHeight="1" x14ac:dyDescent="0.2">
      <c r="B150" s="322"/>
      <c r="C150" s="323"/>
      <c r="D150" s="323"/>
      <c r="E150" s="323"/>
      <c r="F150" s="323"/>
      <c r="G150" s="323"/>
      <c r="H150" s="323"/>
      <c r="I150" s="323"/>
      <c r="J150" s="323"/>
      <c r="K150" s="323"/>
      <c r="L150" s="323"/>
      <c r="M150" s="323"/>
      <c r="N150" s="323"/>
      <c r="O150" s="323"/>
      <c r="P150" s="323"/>
      <c r="Q150" s="323"/>
      <c r="R150" s="323"/>
      <c r="S150" s="323"/>
      <c r="T150" s="324"/>
    </row>
    <row r="151" spans="2:20" s="3" customFormat="1" ht="22.5" customHeight="1" x14ac:dyDescent="0.2">
      <c r="B151" s="359" t="s">
        <v>118</v>
      </c>
      <c r="C151" s="360"/>
      <c r="D151" s="360"/>
      <c r="E151" s="360"/>
      <c r="F151" s="360"/>
      <c r="G151" s="360"/>
      <c r="H151" s="360"/>
      <c r="I151" s="360"/>
      <c r="J151" s="360"/>
      <c r="K151" s="360"/>
      <c r="L151" s="360"/>
      <c r="M151" s="360"/>
      <c r="N151" s="360"/>
      <c r="O151" s="360"/>
      <c r="P151" s="360"/>
      <c r="Q151" s="360"/>
      <c r="R151" s="360"/>
      <c r="S151" s="360"/>
      <c r="T151" s="361"/>
    </row>
    <row r="152" spans="2:20" s="3" customFormat="1" ht="29.25" customHeight="1" x14ac:dyDescent="0.2">
      <c r="B152" s="4"/>
      <c r="C152" s="4"/>
      <c r="D152" s="4"/>
      <c r="E152" s="4"/>
      <c r="F152" s="4"/>
      <c r="G152" s="104"/>
      <c r="H152" s="4"/>
      <c r="I152" s="5"/>
      <c r="J152" s="4"/>
      <c r="K152" s="4"/>
      <c r="L152" s="650"/>
      <c r="M152" s="651"/>
      <c r="N152" s="651"/>
      <c r="O152" s="651"/>
      <c r="P152" s="651"/>
      <c r="Q152" s="651"/>
      <c r="R152" s="651"/>
      <c r="S152" s="651"/>
      <c r="T152" s="652"/>
    </row>
    <row r="153" spans="2:20" s="3" customFormat="1" ht="22.5" customHeight="1" x14ac:dyDescent="0.2">
      <c r="B153" s="501" t="s">
        <v>61</v>
      </c>
      <c r="C153" s="502"/>
      <c r="D153" s="502"/>
      <c r="E153" s="502"/>
      <c r="F153" s="502"/>
      <c r="G153" s="502"/>
      <c r="H153" s="502"/>
      <c r="I153" s="502"/>
      <c r="J153" s="502"/>
      <c r="K153" s="503"/>
      <c r="L153" s="653"/>
      <c r="M153" s="654"/>
      <c r="N153" s="654"/>
      <c r="O153" s="654"/>
      <c r="P153" s="654"/>
      <c r="Q153" s="654"/>
      <c r="R153" s="654"/>
      <c r="S153" s="654"/>
      <c r="T153" s="655"/>
    </row>
    <row r="154" spans="2:20" s="3" customFormat="1" ht="28.5" customHeight="1" x14ac:dyDescent="0.2">
      <c r="B154" s="495" t="s">
        <v>62</v>
      </c>
      <c r="C154" s="495"/>
      <c r="D154" s="495"/>
      <c r="E154" s="501" t="s">
        <v>523</v>
      </c>
      <c r="F154" s="503"/>
      <c r="G154" s="8" t="s">
        <v>63</v>
      </c>
      <c r="H154" s="9" t="s">
        <v>64</v>
      </c>
      <c r="I154" s="10" t="s">
        <v>65</v>
      </c>
      <c r="J154" s="100" t="s">
        <v>66</v>
      </c>
      <c r="K154" s="100" t="s">
        <v>67</v>
      </c>
      <c r="L154" s="653"/>
      <c r="M154" s="654"/>
      <c r="N154" s="654"/>
      <c r="O154" s="654"/>
      <c r="P154" s="654"/>
      <c r="Q154" s="654"/>
      <c r="R154" s="654"/>
      <c r="S154" s="654"/>
      <c r="T154" s="655"/>
    </row>
    <row r="155" spans="2:20" s="3" customFormat="1" ht="25.5" customHeight="1" x14ac:dyDescent="0.2">
      <c r="B155" s="438" t="s">
        <v>68</v>
      </c>
      <c r="C155" s="439"/>
      <c r="D155" s="506"/>
      <c r="E155" s="644">
        <v>38.89</v>
      </c>
      <c r="F155" s="645"/>
      <c r="G155" s="13">
        <f>+E168</f>
        <v>0.52910000000000001</v>
      </c>
      <c r="H155" s="27">
        <f>+G168</f>
        <v>0.63729999999999998</v>
      </c>
      <c r="I155" s="11">
        <v>42684</v>
      </c>
      <c r="J155" s="11">
        <v>44549</v>
      </c>
      <c r="K155" s="12">
        <f t="shared" ref="K155:K162" si="0">+J155-I155</f>
        <v>1865</v>
      </c>
      <c r="L155" s="653"/>
      <c r="M155" s="654"/>
      <c r="N155" s="654"/>
      <c r="O155" s="654"/>
      <c r="P155" s="654"/>
      <c r="Q155" s="654"/>
      <c r="R155" s="654"/>
      <c r="S155" s="654"/>
      <c r="T155" s="655"/>
    </row>
    <row r="156" spans="2:20" s="3" customFormat="1" ht="15" customHeight="1" x14ac:dyDescent="0.2">
      <c r="B156" s="438" t="s">
        <v>69</v>
      </c>
      <c r="C156" s="439"/>
      <c r="D156" s="506"/>
      <c r="E156" s="644">
        <v>21.84</v>
      </c>
      <c r="F156" s="645"/>
      <c r="G156" s="13">
        <f>+F196</f>
        <v>0.47240000000000004</v>
      </c>
      <c r="H156" s="27">
        <f>+H196</f>
        <v>0.53869999999999996</v>
      </c>
      <c r="I156" s="11">
        <v>43044</v>
      </c>
      <c r="J156" s="11">
        <v>44484</v>
      </c>
      <c r="K156" s="12">
        <f t="shared" si="0"/>
        <v>1440</v>
      </c>
      <c r="L156" s="653"/>
      <c r="M156" s="654"/>
      <c r="N156" s="654"/>
      <c r="O156" s="654"/>
      <c r="P156" s="654"/>
      <c r="Q156" s="654"/>
      <c r="R156" s="654"/>
      <c r="S156" s="654"/>
      <c r="T156" s="655"/>
    </row>
    <row r="157" spans="2:20" s="3" customFormat="1" ht="30.75" customHeight="1" x14ac:dyDescent="0.2">
      <c r="B157" s="438" t="s">
        <v>70</v>
      </c>
      <c r="C157" s="439"/>
      <c r="D157" s="506"/>
      <c r="E157" s="644">
        <v>0</v>
      </c>
      <c r="F157" s="645"/>
      <c r="G157" s="159">
        <f>F223</f>
        <v>1</v>
      </c>
      <c r="H157" s="160">
        <f>H223</f>
        <v>1</v>
      </c>
      <c r="I157" s="11">
        <v>42689</v>
      </c>
      <c r="J157" s="11">
        <v>42840</v>
      </c>
      <c r="K157" s="12">
        <f t="shared" si="0"/>
        <v>151</v>
      </c>
      <c r="L157" s="653"/>
      <c r="M157" s="654"/>
      <c r="N157" s="654"/>
      <c r="O157" s="654"/>
      <c r="P157" s="654"/>
      <c r="Q157" s="654"/>
      <c r="R157" s="654"/>
      <c r="S157" s="654"/>
      <c r="T157" s="655"/>
    </row>
    <row r="158" spans="2:20" s="3" customFormat="1" ht="25.5" customHeight="1" x14ac:dyDescent="0.2">
      <c r="B158" s="438" t="s">
        <v>71</v>
      </c>
      <c r="C158" s="439"/>
      <c r="D158" s="506"/>
      <c r="E158" s="644">
        <v>34.69</v>
      </c>
      <c r="F158" s="645"/>
      <c r="G158" s="13">
        <f>+E238</f>
        <v>0.63070000000000004</v>
      </c>
      <c r="H158" s="27">
        <f>+G238</f>
        <v>0.67610000000000003</v>
      </c>
      <c r="I158" s="11">
        <v>42684</v>
      </c>
      <c r="J158" s="11">
        <v>44549</v>
      </c>
      <c r="K158" s="12">
        <f t="shared" si="0"/>
        <v>1865</v>
      </c>
      <c r="L158" s="653"/>
      <c r="M158" s="654"/>
      <c r="N158" s="654"/>
      <c r="O158" s="654"/>
      <c r="P158" s="654"/>
      <c r="Q158" s="654"/>
      <c r="R158" s="654"/>
      <c r="S158" s="654"/>
      <c r="T158" s="655"/>
    </row>
    <row r="159" spans="2:20" s="3" customFormat="1" ht="23.25" customHeight="1" x14ac:dyDescent="0.2">
      <c r="B159" s="438" t="s">
        <v>749</v>
      </c>
      <c r="C159" s="439"/>
      <c r="D159" s="506"/>
      <c r="E159" s="509">
        <v>4.58</v>
      </c>
      <c r="F159" s="510"/>
      <c r="G159" s="159">
        <f>+H260</f>
        <v>1</v>
      </c>
      <c r="H159" s="160">
        <f>+H257</f>
        <v>1</v>
      </c>
      <c r="I159" s="11">
        <v>42684</v>
      </c>
      <c r="J159" s="11">
        <v>43921</v>
      </c>
      <c r="K159" s="515">
        <f t="shared" si="0"/>
        <v>1237</v>
      </c>
      <c r="L159" s="653"/>
      <c r="M159" s="654"/>
      <c r="N159" s="654"/>
      <c r="O159" s="654"/>
      <c r="P159" s="654"/>
      <c r="Q159" s="654"/>
      <c r="R159" s="654"/>
      <c r="S159" s="654"/>
      <c r="T159" s="655"/>
    </row>
    <row r="160" spans="2:20" s="3" customFormat="1" ht="22.5" customHeight="1" x14ac:dyDescent="0.2">
      <c r="B160" s="438" t="s">
        <v>750</v>
      </c>
      <c r="C160" s="439"/>
      <c r="D160" s="506"/>
      <c r="E160" s="511"/>
      <c r="F160" s="512"/>
      <c r="G160" s="159">
        <f>+F273</f>
        <v>1</v>
      </c>
      <c r="H160" s="160">
        <f>+H273</f>
        <v>1</v>
      </c>
      <c r="I160" s="11">
        <v>42684</v>
      </c>
      <c r="J160" s="11">
        <v>43921</v>
      </c>
      <c r="K160" s="516"/>
      <c r="L160" s="653"/>
      <c r="M160" s="654"/>
      <c r="N160" s="654"/>
      <c r="O160" s="654"/>
      <c r="P160" s="654"/>
      <c r="Q160" s="654"/>
      <c r="R160" s="654"/>
      <c r="S160" s="654"/>
      <c r="T160" s="655"/>
    </row>
    <row r="161" spans="2:20" s="18" customFormat="1" ht="19.5" customHeight="1" x14ac:dyDescent="0.2">
      <c r="B161" s="438" t="s">
        <v>102</v>
      </c>
      <c r="C161" s="439"/>
      <c r="D161" s="506"/>
      <c r="E161" s="513"/>
      <c r="F161" s="514"/>
      <c r="G161" s="159">
        <v>1</v>
      </c>
      <c r="H161" s="160">
        <v>1</v>
      </c>
      <c r="I161" s="14"/>
      <c r="J161" s="14"/>
      <c r="K161" s="517"/>
      <c r="L161" s="653"/>
      <c r="M161" s="654"/>
      <c r="N161" s="654"/>
      <c r="O161" s="654"/>
      <c r="P161" s="654"/>
      <c r="Q161" s="654"/>
      <c r="R161" s="654"/>
      <c r="S161" s="654"/>
      <c r="T161" s="655"/>
    </row>
    <row r="162" spans="2:20" s="18" customFormat="1" ht="21.75" customHeight="1" x14ac:dyDescent="0.25">
      <c r="B162" s="501" t="s">
        <v>72</v>
      </c>
      <c r="C162" s="502"/>
      <c r="D162" s="503"/>
      <c r="E162" s="507">
        <f>SUM(E155:F159)</f>
        <v>100</v>
      </c>
      <c r="F162" s="508"/>
      <c r="G162" s="156">
        <f>+G155*E155+G156*E156+G157*E157+G158*E158+G160*E159</f>
        <v>57.352897999999996</v>
      </c>
      <c r="H162" s="156">
        <f>+H155*E155+H156*E156+H157*E157+H158*E158+H161*E159</f>
        <v>64.583714000000001</v>
      </c>
      <c r="I162" s="157">
        <v>42684</v>
      </c>
      <c r="J162" s="157">
        <v>44549</v>
      </c>
      <c r="K162" s="158">
        <f t="shared" si="0"/>
        <v>1865</v>
      </c>
      <c r="L162" s="653"/>
      <c r="M162" s="654"/>
      <c r="N162" s="654"/>
      <c r="O162" s="654"/>
      <c r="P162" s="654"/>
      <c r="Q162" s="654"/>
      <c r="R162" s="654"/>
      <c r="S162" s="654"/>
      <c r="T162" s="655"/>
    </row>
    <row r="163" spans="2:20" s="18" customFormat="1" ht="14.25" x14ac:dyDescent="0.2">
      <c r="B163" s="101"/>
      <c r="C163" s="101"/>
      <c r="D163" s="101"/>
      <c r="E163" s="13"/>
      <c r="F163" s="13"/>
      <c r="G163" s="15"/>
      <c r="H163" s="14"/>
      <c r="I163" s="16"/>
      <c r="J163" s="14"/>
      <c r="K163" s="14"/>
      <c r="L163" s="656"/>
      <c r="M163" s="657"/>
      <c r="N163" s="657"/>
      <c r="O163" s="657"/>
      <c r="P163" s="657"/>
      <c r="Q163" s="657"/>
      <c r="R163" s="657"/>
      <c r="S163" s="657"/>
      <c r="T163" s="658"/>
    </row>
    <row r="164" spans="2:20" s="3" customFormat="1" ht="15" customHeight="1" x14ac:dyDescent="0.2">
      <c r="B164" s="641" t="s">
        <v>73</v>
      </c>
      <c r="C164" s="642"/>
      <c r="D164" s="642"/>
      <c r="E164" s="642"/>
      <c r="F164" s="642"/>
      <c r="G164" s="642"/>
      <c r="H164" s="642"/>
      <c r="I164" s="642"/>
      <c r="J164" s="642"/>
      <c r="K164" s="642"/>
      <c r="L164" s="642"/>
      <c r="M164" s="642"/>
      <c r="N164" s="642"/>
      <c r="O164" s="642"/>
      <c r="P164" s="642"/>
      <c r="Q164" s="642"/>
      <c r="R164" s="642"/>
      <c r="S164" s="642"/>
      <c r="T164" s="643"/>
    </row>
    <row r="165" spans="2:20" s="3" customFormat="1" ht="22.5" customHeight="1" x14ac:dyDescent="0.2">
      <c r="B165" s="338" t="s">
        <v>589</v>
      </c>
      <c r="C165" s="339"/>
      <c r="D165" s="339"/>
      <c r="E165" s="339"/>
      <c r="F165" s="339"/>
      <c r="G165" s="339"/>
      <c r="H165" s="339"/>
      <c r="I165" s="339"/>
      <c r="J165" s="339"/>
      <c r="K165" s="339"/>
      <c r="L165" s="339"/>
      <c r="M165" s="339"/>
      <c r="N165" s="339"/>
      <c r="O165" s="339"/>
      <c r="P165" s="339"/>
      <c r="Q165" s="339"/>
      <c r="R165" s="339"/>
      <c r="S165" s="339"/>
      <c r="T165" s="340"/>
    </row>
    <row r="166" spans="2:20" s="3" customFormat="1" ht="33.75" customHeight="1" x14ac:dyDescent="0.2">
      <c r="B166" s="247" t="s">
        <v>119</v>
      </c>
      <c r="C166" s="248"/>
      <c r="D166" s="248"/>
      <c r="E166" s="248"/>
      <c r="F166" s="248"/>
      <c r="G166" s="248"/>
      <c r="H166" s="248"/>
      <c r="I166" s="248"/>
      <c r="J166" s="248"/>
      <c r="K166" s="249"/>
      <c r="L166" s="274"/>
      <c r="M166" s="275"/>
      <c r="N166" s="275"/>
      <c r="O166" s="275"/>
      <c r="P166" s="275"/>
      <c r="Q166" s="275"/>
      <c r="R166" s="275"/>
      <c r="S166" s="275"/>
      <c r="T166" s="276"/>
    </row>
    <row r="167" spans="2:20" s="3" customFormat="1" ht="22.5" customHeight="1" x14ac:dyDescent="0.2">
      <c r="B167" s="243" t="s">
        <v>74</v>
      </c>
      <c r="C167" s="243"/>
      <c r="D167" s="243"/>
      <c r="E167" s="238" t="s">
        <v>524</v>
      </c>
      <c r="F167" s="239"/>
      <c r="G167" s="243" t="s">
        <v>64</v>
      </c>
      <c r="H167" s="243"/>
      <c r="I167" s="243" t="s">
        <v>75</v>
      </c>
      <c r="J167" s="243"/>
      <c r="K167" s="243"/>
      <c r="L167" s="277"/>
      <c r="M167" s="278"/>
      <c r="N167" s="278"/>
      <c r="O167" s="278"/>
      <c r="P167" s="278"/>
      <c r="Q167" s="278"/>
      <c r="R167" s="278"/>
      <c r="S167" s="278"/>
      <c r="T167" s="279"/>
    </row>
    <row r="168" spans="2:20" s="3" customFormat="1" ht="22.5" customHeight="1" x14ac:dyDescent="0.2">
      <c r="B168" s="269" t="s">
        <v>76</v>
      </c>
      <c r="C168" s="269"/>
      <c r="D168" s="269"/>
      <c r="E168" s="393">
        <f>+G171</f>
        <v>0.52910000000000001</v>
      </c>
      <c r="F168" s="394"/>
      <c r="G168" s="392">
        <v>0.63729999999999998</v>
      </c>
      <c r="H168" s="392"/>
      <c r="I168" s="391">
        <f>E168-G168</f>
        <v>-0.10819999999999996</v>
      </c>
      <c r="J168" s="391"/>
      <c r="K168" s="391"/>
      <c r="L168" s="277"/>
      <c r="M168" s="278"/>
      <c r="N168" s="278"/>
      <c r="O168" s="278"/>
      <c r="P168" s="278"/>
      <c r="Q168" s="278"/>
      <c r="R168" s="278"/>
      <c r="S168" s="278"/>
      <c r="T168" s="279"/>
    </row>
    <row r="169" spans="2:20" s="3" customFormat="1" ht="22.5" customHeight="1" x14ac:dyDescent="0.2">
      <c r="B169" s="322"/>
      <c r="C169" s="323"/>
      <c r="D169" s="323"/>
      <c r="E169" s="323"/>
      <c r="F169" s="323"/>
      <c r="G169" s="323"/>
      <c r="H169" s="323"/>
      <c r="I169" s="323"/>
      <c r="J169" s="323"/>
      <c r="K169" s="324"/>
      <c r="L169" s="277"/>
      <c r="M169" s="278"/>
      <c r="N169" s="278"/>
      <c r="O169" s="278"/>
      <c r="P169" s="278"/>
      <c r="Q169" s="278"/>
      <c r="R169" s="278"/>
      <c r="S169" s="278"/>
      <c r="T169" s="279"/>
    </row>
    <row r="170" spans="2:20" s="3" customFormat="1" ht="32.25" customHeight="1" x14ac:dyDescent="0.2">
      <c r="B170" s="243" t="s">
        <v>77</v>
      </c>
      <c r="C170" s="243"/>
      <c r="D170" s="243" t="s">
        <v>66</v>
      </c>
      <c r="E170" s="243"/>
      <c r="F170" s="97" t="s">
        <v>78</v>
      </c>
      <c r="G170" s="391" t="s">
        <v>79</v>
      </c>
      <c r="H170" s="391"/>
      <c r="I170" s="97" t="s">
        <v>80</v>
      </c>
      <c r="J170" s="391" t="s">
        <v>81</v>
      </c>
      <c r="K170" s="391"/>
      <c r="L170" s="277"/>
      <c r="M170" s="278"/>
      <c r="N170" s="278"/>
      <c r="O170" s="278"/>
      <c r="P170" s="278"/>
      <c r="Q170" s="278"/>
      <c r="R170" s="278"/>
      <c r="S170" s="278"/>
      <c r="T170" s="279"/>
    </row>
    <row r="171" spans="2:20" s="3" customFormat="1" ht="29.25" customHeight="1" x14ac:dyDescent="0.2">
      <c r="B171" s="251">
        <f>I155</f>
        <v>42684</v>
      </c>
      <c r="C171" s="320"/>
      <c r="D171" s="251">
        <f>J155</f>
        <v>44549</v>
      </c>
      <c r="E171" s="320"/>
      <c r="F171" s="17">
        <f>K155</f>
        <v>1865</v>
      </c>
      <c r="G171" s="393">
        <v>0.52910000000000001</v>
      </c>
      <c r="H171" s="649"/>
      <c r="I171" s="649"/>
      <c r="J171" s="649"/>
      <c r="K171" s="394"/>
      <c r="L171" s="277"/>
      <c r="M171" s="278"/>
      <c r="N171" s="278"/>
      <c r="O171" s="278"/>
      <c r="P171" s="278"/>
      <c r="Q171" s="278"/>
      <c r="R171" s="278"/>
      <c r="S171" s="278"/>
      <c r="T171" s="279"/>
    </row>
    <row r="172" spans="2:20" s="3" customFormat="1" ht="25.5" customHeight="1" x14ac:dyDescent="0.2">
      <c r="B172" s="322"/>
      <c r="C172" s="323"/>
      <c r="D172" s="323"/>
      <c r="E172" s="323"/>
      <c r="F172" s="323"/>
      <c r="G172" s="323"/>
      <c r="H172" s="323"/>
      <c r="I172" s="323"/>
      <c r="J172" s="323"/>
      <c r="K172" s="324"/>
      <c r="L172" s="277"/>
      <c r="M172" s="278"/>
      <c r="N172" s="278"/>
      <c r="O172" s="278"/>
      <c r="P172" s="278"/>
      <c r="Q172" s="278"/>
      <c r="R172" s="278"/>
      <c r="S172" s="278"/>
      <c r="T172" s="279"/>
    </row>
    <row r="173" spans="2:20" s="3" customFormat="1" ht="19.5" customHeight="1" x14ac:dyDescent="0.2">
      <c r="B173" s="247" t="s">
        <v>82</v>
      </c>
      <c r="C173" s="248"/>
      <c r="D173" s="248"/>
      <c r="E173" s="248"/>
      <c r="F173" s="248"/>
      <c r="G173" s="248"/>
      <c r="H173" s="248"/>
      <c r="I173" s="248"/>
      <c r="J173" s="248"/>
      <c r="K173" s="249"/>
      <c r="L173" s="280"/>
      <c r="M173" s="281"/>
      <c r="N173" s="281"/>
      <c r="O173" s="281"/>
      <c r="P173" s="281"/>
      <c r="Q173" s="281"/>
      <c r="R173" s="281"/>
      <c r="S173" s="281"/>
      <c r="T173" s="282"/>
    </row>
    <row r="174" spans="2:20" s="3" customFormat="1" ht="22.5" customHeight="1" x14ac:dyDescent="0.2">
      <c r="B174" s="288" t="s">
        <v>83</v>
      </c>
      <c r="C174" s="288"/>
      <c r="D174" s="288"/>
      <c r="E174" s="288"/>
      <c r="F174" s="250" t="s">
        <v>783</v>
      </c>
      <c r="G174" s="250"/>
      <c r="H174" s="250"/>
      <c r="I174" s="250"/>
      <c r="J174" s="289" t="s">
        <v>84</v>
      </c>
      <c r="K174" s="290"/>
      <c r="L174" s="290"/>
      <c r="M174" s="290"/>
      <c r="N174" s="290"/>
      <c r="O174" s="290"/>
      <c r="P174" s="290"/>
      <c r="Q174" s="290"/>
      <c r="R174" s="290"/>
      <c r="S174" s="290"/>
      <c r="T174" s="291"/>
    </row>
    <row r="175" spans="2:20" s="3" customFormat="1" ht="19.5" customHeight="1" x14ac:dyDescent="0.2">
      <c r="B175" s="288" t="s">
        <v>85</v>
      </c>
      <c r="C175" s="288"/>
      <c r="D175" s="288" t="s">
        <v>525</v>
      </c>
      <c r="E175" s="288"/>
      <c r="F175" s="250"/>
      <c r="G175" s="250"/>
      <c r="H175" s="250"/>
      <c r="I175" s="250"/>
      <c r="J175" s="292"/>
      <c r="K175" s="293"/>
      <c r="L175" s="293"/>
      <c r="M175" s="293"/>
      <c r="N175" s="293"/>
      <c r="O175" s="293"/>
      <c r="P175" s="293"/>
      <c r="Q175" s="293"/>
      <c r="R175" s="293"/>
      <c r="S175" s="293"/>
      <c r="T175" s="294"/>
    </row>
    <row r="176" spans="2:20" s="3" customFormat="1" ht="38.450000000000003" customHeight="1" x14ac:dyDescent="0.2">
      <c r="B176" s="216" t="s">
        <v>586</v>
      </c>
      <c r="C176" s="218"/>
      <c r="D176" s="216" t="s">
        <v>761</v>
      </c>
      <c r="E176" s="218"/>
      <c r="F176" s="216" t="s">
        <v>874</v>
      </c>
      <c r="G176" s="217"/>
      <c r="H176" s="217"/>
      <c r="I176" s="218"/>
      <c r="J176" s="219" t="s">
        <v>892</v>
      </c>
      <c r="K176" s="220"/>
      <c r="L176" s="220"/>
      <c r="M176" s="220"/>
      <c r="N176" s="220"/>
      <c r="O176" s="220"/>
      <c r="P176" s="220"/>
      <c r="Q176" s="220"/>
      <c r="R176" s="220"/>
      <c r="S176" s="220"/>
      <c r="T176" s="221"/>
    </row>
    <row r="177" spans="2:20" s="3" customFormat="1" ht="58.9" customHeight="1" x14ac:dyDescent="0.2">
      <c r="B177" s="216" t="s">
        <v>763</v>
      </c>
      <c r="C177" s="218"/>
      <c r="D177" s="216"/>
      <c r="E177" s="218"/>
      <c r="F177" s="302" t="s">
        <v>764</v>
      </c>
      <c r="G177" s="223"/>
      <c r="H177" s="223"/>
      <c r="I177" s="224"/>
      <c r="J177" s="219" t="s">
        <v>875</v>
      </c>
      <c r="K177" s="220"/>
      <c r="L177" s="220"/>
      <c r="M177" s="220"/>
      <c r="N177" s="220"/>
      <c r="O177" s="220"/>
      <c r="P177" s="220"/>
      <c r="Q177" s="220"/>
      <c r="R177" s="220"/>
      <c r="S177" s="220"/>
      <c r="T177" s="221"/>
    </row>
    <row r="178" spans="2:20" s="3" customFormat="1" ht="28.15" customHeight="1" x14ac:dyDescent="0.2">
      <c r="B178" s="302" t="s">
        <v>876</v>
      </c>
      <c r="C178" s="224"/>
      <c r="D178" s="216"/>
      <c r="E178" s="218"/>
      <c r="F178" s="216" t="s">
        <v>877</v>
      </c>
      <c r="G178" s="217"/>
      <c r="H178" s="217"/>
      <c r="I178" s="218"/>
      <c r="J178" s="219" t="s">
        <v>878</v>
      </c>
      <c r="K178" s="220"/>
      <c r="L178" s="220"/>
      <c r="M178" s="220"/>
      <c r="N178" s="220"/>
      <c r="O178" s="220"/>
      <c r="P178" s="220"/>
      <c r="Q178" s="220"/>
      <c r="R178" s="220"/>
      <c r="S178" s="220"/>
      <c r="T178" s="221"/>
    </row>
    <row r="179" spans="2:20" s="3" customFormat="1" ht="51" customHeight="1" x14ac:dyDescent="0.2">
      <c r="B179" s="216" t="s">
        <v>765</v>
      </c>
      <c r="C179" s="218"/>
      <c r="D179" s="216" t="s">
        <v>766</v>
      </c>
      <c r="E179" s="218"/>
      <c r="F179" s="302" t="s">
        <v>767</v>
      </c>
      <c r="G179" s="223"/>
      <c r="H179" s="223"/>
      <c r="I179" s="224"/>
      <c r="J179" s="219" t="s">
        <v>879</v>
      </c>
      <c r="K179" s="220"/>
      <c r="L179" s="220"/>
      <c r="M179" s="220"/>
      <c r="N179" s="220"/>
      <c r="O179" s="220"/>
      <c r="P179" s="220"/>
      <c r="Q179" s="220"/>
      <c r="R179" s="220"/>
      <c r="S179" s="220"/>
      <c r="T179" s="221"/>
    </row>
    <row r="180" spans="2:20" s="3" customFormat="1" ht="30.6" customHeight="1" x14ac:dyDescent="0.2">
      <c r="B180" s="216" t="s">
        <v>880</v>
      </c>
      <c r="C180" s="218"/>
      <c r="D180" s="216"/>
      <c r="E180" s="218"/>
      <c r="F180" s="302" t="s">
        <v>881</v>
      </c>
      <c r="G180" s="223"/>
      <c r="H180" s="223"/>
      <c r="I180" s="224"/>
      <c r="J180" s="219" t="s">
        <v>882</v>
      </c>
      <c r="K180" s="220"/>
      <c r="L180" s="220"/>
      <c r="M180" s="220"/>
      <c r="N180" s="220"/>
      <c r="O180" s="220"/>
      <c r="P180" s="220"/>
      <c r="Q180" s="220"/>
      <c r="R180" s="220"/>
      <c r="S180" s="220"/>
      <c r="T180" s="221"/>
    </row>
    <row r="181" spans="2:20" s="3" customFormat="1" ht="38.450000000000003" customHeight="1" x14ac:dyDescent="0.2">
      <c r="B181" s="302" t="s">
        <v>768</v>
      </c>
      <c r="C181" s="224"/>
      <c r="D181" s="216"/>
      <c r="E181" s="218"/>
      <c r="F181" s="302" t="s">
        <v>790</v>
      </c>
      <c r="G181" s="223"/>
      <c r="H181" s="223"/>
      <c r="I181" s="224"/>
      <c r="J181" s="219" t="s">
        <v>883</v>
      </c>
      <c r="K181" s="220"/>
      <c r="L181" s="220"/>
      <c r="M181" s="220"/>
      <c r="N181" s="220"/>
      <c r="O181" s="220"/>
      <c r="P181" s="220"/>
      <c r="Q181" s="220"/>
      <c r="R181" s="220"/>
      <c r="S181" s="220"/>
      <c r="T181" s="221"/>
    </row>
    <row r="182" spans="2:20" s="3" customFormat="1" ht="30.6" customHeight="1" x14ac:dyDescent="0.2">
      <c r="B182" s="216" t="s">
        <v>791</v>
      </c>
      <c r="C182" s="218"/>
      <c r="D182" s="216"/>
      <c r="E182" s="218"/>
      <c r="F182" s="216" t="s">
        <v>792</v>
      </c>
      <c r="G182" s="217"/>
      <c r="H182" s="217"/>
      <c r="I182" s="218"/>
      <c r="J182" s="219" t="s">
        <v>762</v>
      </c>
      <c r="K182" s="220"/>
      <c r="L182" s="220"/>
      <c r="M182" s="220"/>
      <c r="N182" s="220"/>
      <c r="O182" s="220"/>
      <c r="P182" s="220"/>
      <c r="Q182" s="220"/>
      <c r="R182" s="220"/>
      <c r="S182" s="220"/>
      <c r="T182" s="221"/>
    </row>
    <row r="183" spans="2:20" s="3" customFormat="1" ht="30.6" customHeight="1" x14ac:dyDescent="0.2">
      <c r="B183" s="216" t="s">
        <v>771</v>
      </c>
      <c r="C183" s="218"/>
      <c r="D183" s="216" t="s">
        <v>769</v>
      </c>
      <c r="E183" s="218"/>
      <c r="F183" s="216" t="s">
        <v>770</v>
      </c>
      <c r="G183" s="217"/>
      <c r="H183" s="217"/>
      <c r="I183" s="218"/>
      <c r="J183" s="219" t="s">
        <v>762</v>
      </c>
      <c r="K183" s="220"/>
      <c r="L183" s="220"/>
      <c r="M183" s="220"/>
      <c r="N183" s="220"/>
      <c r="O183" s="220"/>
      <c r="P183" s="220"/>
      <c r="Q183" s="220"/>
      <c r="R183" s="220"/>
      <c r="S183" s="220"/>
      <c r="T183" s="221"/>
    </row>
    <row r="184" spans="2:20" s="3" customFormat="1" ht="30.6" customHeight="1" x14ac:dyDescent="0.2">
      <c r="B184" s="216" t="s">
        <v>772</v>
      </c>
      <c r="C184" s="218"/>
      <c r="D184" s="216"/>
      <c r="E184" s="218"/>
      <c r="F184" s="216" t="s">
        <v>773</v>
      </c>
      <c r="G184" s="217"/>
      <c r="H184" s="217"/>
      <c r="I184" s="218"/>
      <c r="J184" s="219" t="s">
        <v>884</v>
      </c>
      <c r="K184" s="220"/>
      <c r="L184" s="220"/>
      <c r="M184" s="220"/>
      <c r="N184" s="220"/>
      <c r="O184" s="220"/>
      <c r="P184" s="220"/>
      <c r="Q184" s="220"/>
      <c r="R184" s="220"/>
      <c r="S184" s="220"/>
      <c r="T184" s="221"/>
    </row>
    <row r="185" spans="2:20" s="3" customFormat="1" ht="30.6" customHeight="1" x14ac:dyDescent="0.2">
      <c r="B185" s="216" t="s">
        <v>885</v>
      </c>
      <c r="C185" s="218"/>
      <c r="D185" s="216"/>
      <c r="E185" s="218"/>
      <c r="F185" s="216" t="s">
        <v>886</v>
      </c>
      <c r="G185" s="217"/>
      <c r="H185" s="217"/>
      <c r="I185" s="218"/>
      <c r="J185" s="219" t="s">
        <v>887</v>
      </c>
      <c r="K185" s="220"/>
      <c r="L185" s="220"/>
      <c r="M185" s="220"/>
      <c r="N185" s="220"/>
      <c r="O185" s="220"/>
      <c r="P185" s="220"/>
      <c r="Q185" s="220"/>
      <c r="R185" s="220"/>
      <c r="S185" s="220"/>
      <c r="T185" s="221"/>
    </row>
    <row r="186" spans="2:20" s="3" customFormat="1" ht="59.45" customHeight="1" x14ac:dyDescent="0.2">
      <c r="B186" s="216" t="s">
        <v>888</v>
      </c>
      <c r="C186" s="218"/>
      <c r="D186" s="216"/>
      <c r="E186" s="218"/>
      <c r="F186" s="216" t="s">
        <v>889</v>
      </c>
      <c r="G186" s="217"/>
      <c r="H186" s="217"/>
      <c r="I186" s="218"/>
      <c r="J186" s="219" t="s">
        <v>890</v>
      </c>
      <c r="K186" s="220"/>
      <c r="L186" s="220"/>
      <c r="M186" s="220"/>
      <c r="N186" s="220"/>
      <c r="O186" s="220"/>
      <c r="P186" s="220"/>
      <c r="Q186" s="220"/>
      <c r="R186" s="220"/>
      <c r="S186" s="220"/>
      <c r="T186" s="221"/>
    </row>
    <row r="187" spans="2:20" s="3" customFormat="1" ht="46.9" customHeight="1" x14ac:dyDescent="0.2">
      <c r="B187" s="216" t="s">
        <v>774</v>
      </c>
      <c r="C187" s="218"/>
      <c r="D187" s="216" t="s">
        <v>775</v>
      </c>
      <c r="E187" s="218"/>
      <c r="F187" s="302" t="s">
        <v>776</v>
      </c>
      <c r="G187" s="223"/>
      <c r="H187" s="223"/>
      <c r="I187" s="224"/>
      <c r="J187" s="219" t="s">
        <v>762</v>
      </c>
      <c r="K187" s="220"/>
      <c r="L187" s="220"/>
      <c r="M187" s="220"/>
      <c r="N187" s="220"/>
      <c r="O187" s="220"/>
      <c r="P187" s="220"/>
      <c r="Q187" s="220"/>
      <c r="R187" s="220"/>
      <c r="S187" s="220"/>
      <c r="T187" s="221"/>
    </row>
    <row r="188" spans="2:20" s="3" customFormat="1" ht="44.45" customHeight="1" x14ac:dyDescent="0.2">
      <c r="B188" s="216" t="s">
        <v>777</v>
      </c>
      <c r="C188" s="218"/>
      <c r="D188" s="216" t="s">
        <v>778</v>
      </c>
      <c r="E188" s="218"/>
      <c r="F188" s="302" t="s">
        <v>776</v>
      </c>
      <c r="G188" s="223"/>
      <c r="H188" s="223"/>
      <c r="I188" s="224"/>
      <c r="J188" s="219" t="s">
        <v>891</v>
      </c>
      <c r="K188" s="220"/>
      <c r="L188" s="220"/>
      <c r="M188" s="220"/>
      <c r="N188" s="220"/>
      <c r="O188" s="220"/>
      <c r="P188" s="220"/>
      <c r="Q188" s="220"/>
      <c r="R188" s="220"/>
      <c r="S188" s="220"/>
      <c r="T188" s="221"/>
    </row>
    <row r="189" spans="2:20" s="3" customFormat="1" ht="42.6" customHeight="1" x14ac:dyDescent="0.2">
      <c r="B189" s="216"/>
      <c r="C189" s="218"/>
      <c r="D189" s="216"/>
      <c r="E189" s="218"/>
      <c r="F189" s="216" t="s">
        <v>779</v>
      </c>
      <c r="G189" s="217"/>
      <c r="H189" s="217"/>
      <c r="I189" s="218"/>
      <c r="J189" s="219" t="s">
        <v>780</v>
      </c>
      <c r="K189" s="220"/>
      <c r="L189" s="220"/>
      <c r="M189" s="220"/>
      <c r="N189" s="220"/>
      <c r="O189" s="220"/>
      <c r="P189" s="220"/>
      <c r="Q189" s="220"/>
      <c r="R189" s="220"/>
      <c r="S189" s="220"/>
      <c r="T189" s="221"/>
    </row>
    <row r="190" spans="2:20" s="3" customFormat="1" ht="31.15" customHeight="1" x14ac:dyDescent="0.2">
      <c r="B190" s="216"/>
      <c r="C190" s="218"/>
      <c r="D190" s="216"/>
      <c r="E190" s="218"/>
      <c r="F190" s="216" t="s">
        <v>781</v>
      </c>
      <c r="G190" s="217"/>
      <c r="H190" s="217"/>
      <c r="I190" s="218"/>
      <c r="J190" s="219" t="s">
        <v>798</v>
      </c>
      <c r="K190" s="220"/>
      <c r="L190" s="220"/>
      <c r="M190" s="220"/>
      <c r="N190" s="220"/>
      <c r="O190" s="220"/>
      <c r="P190" s="220"/>
      <c r="Q190" s="220"/>
      <c r="R190" s="220"/>
      <c r="S190" s="220"/>
      <c r="T190" s="221"/>
    </row>
    <row r="191" spans="2:20" s="3" customFormat="1" ht="13.9" customHeight="1" x14ac:dyDescent="0.2">
      <c r="B191" s="238"/>
      <c r="C191" s="298"/>
      <c r="D191" s="298"/>
      <c r="E191" s="298"/>
      <c r="F191" s="298"/>
      <c r="G191" s="298"/>
      <c r="H191" s="298"/>
      <c r="I191" s="298"/>
      <c r="J191" s="298"/>
      <c r="K191" s="298"/>
      <c r="L191" s="298"/>
      <c r="M191" s="298"/>
      <c r="N191" s="298"/>
      <c r="O191" s="298"/>
      <c r="P191" s="298"/>
      <c r="Q191" s="298"/>
      <c r="R191" s="298"/>
      <c r="S191" s="298"/>
      <c r="T191" s="239"/>
    </row>
    <row r="192" spans="2:20" s="3" customFormat="1" ht="30.4" customHeight="1" x14ac:dyDescent="0.2">
      <c r="B192" s="303" t="s">
        <v>86</v>
      </c>
      <c r="C192" s="304"/>
      <c r="D192" s="304"/>
      <c r="E192" s="304"/>
      <c r="F192" s="304"/>
      <c r="G192" s="304"/>
      <c r="H192" s="304"/>
      <c r="I192" s="304"/>
      <c r="J192" s="304"/>
      <c r="K192" s="304"/>
      <c r="L192" s="304"/>
      <c r="M192" s="304"/>
      <c r="N192" s="304"/>
      <c r="O192" s="304"/>
      <c r="P192" s="304"/>
      <c r="Q192" s="304"/>
      <c r="R192" s="304"/>
      <c r="S192" s="304"/>
      <c r="T192" s="305"/>
    </row>
    <row r="193" spans="2:20" s="3" customFormat="1" ht="41.65" customHeight="1" x14ac:dyDescent="0.2">
      <c r="B193" s="306" t="s">
        <v>87</v>
      </c>
      <c r="C193" s="299" t="s">
        <v>594</v>
      </c>
      <c r="D193" s="300"/>
      <c r="E193" s="300"/>
      <c r="F193" s="300"/>
      <c r="G193" s="300"/>
      <c r="H193" s="300"/>
      <c r="I193" s="300"/>
      <c r="J193" s="300"/>
      <c r="K193" s="300"/>
      <c r="L193" s="300"/>
      <c r="M193" s="300"/>
      <c r="N193" s="300"/>
      <c r="O193" s="300"/>
      <c r="P193" s="300"/>
      <c r="Q193" s="300"/>
      <c r="R193" s="300"/>
      <c r="S193" s="300"/>
      <c r="T193" s="301"/>
    </row>
    <row r="194" spans="2:20" s="3" customFormat="1" ht="22.5" customHeight="1" x14ac:dyDescent="0.2">
      <c r="B194" s="307"/>
      <c r="C194" s="247" t="s">
        <v>119</v>
      </c>
      <c r="D194" s="248"/>
      <c r="E194" s="248"/>
      <c r="F194" s="248"/>
      <c r="G194" s="248"/>
      <c r="H194" s="248"/>
      <c r="I194" s="248"/>
      <c r="J194" s="248"/>
      <c r="K194" s="248"/>
      <c r="L194" s="249"/>
      <c r="M194" s="247"/>
      <c r="N194" s="248"/>
      <c r="O194" s="248"/>
      <c r="P194" s="248"/>
      <c r="Q194" s="248"/>
      <c r="R194" s="248"/>
      <c r="S194" s="248"/>
      <c r="T194" s="249"/>
    </row>
    <row r="195" spans="2:20" s="3" customFormat="1" ht="22.5" customHeight="1" x14ac:dyDescent="0.2">
      <c r="B195" s="307"/>
      <c r="C195" s="243" t="s">
        <v>74</v>
      </c>
      <c r="D195" s="243"/>
      <c r="E195" s="243"/>
      <c r="F195" s="243" t="s">
        <v>524</v>
      </c>
      <c r="G195" s="243"/>
      <c r="H195" s="243" t="s">
        <v>64</v>
      </c>
      <c r="I195" s="243"/>
      <c r="J195" s="243" t="s">
        <v>88</v>
      </c>
      <c r="K195" s="243"/>
      <c r="L195" s="243"/>
      <c r="M195" s="252"/>
      <c r="N195" s="253"/>
      <c r="O195" s="253"/>
      <c r="P195" s="253"/>
      <c r="Q195" s="253"/>
      <c r="R195" s="253"/>
      <c r="S195" s="253"/>
      <c r="T195" s="254"/>
    </row>
    <row r="196" spans="2:20" s="3" customFormat="1" ht="22.5" customHeight="1" x14ac:dyDescent="0.2">
      <c r="B196" s="307"/>
      <c r="C196" s="269" t="s">
        <v>76</v>
      </c>
      <c r="D196" s="269"/>
      <c r="E196" s="269"/>
      <c r="F196" s="392">
        <f>+H199/100</f>
        <v>0.47240000000000004</v>
      </c>
      <c r="G196" s="392"/>
      <c r="H196" s="392">
        <v>0.53869999999999996</v>
      </c>
      <c r="I196" s="392"/>
      <c r="J196" s="391">
        <f>F196-H196</f>
        <v>-6.6299999999999915E-2</v>
      </c>
      <c r="K196" s="391"/>
      <c r="L196" s="391"/>
      <c r="M196" s="255"/>
      <c r="N196" s="256"/>
      <c r="O196" s="256"/>
      <c r="P196" s="256"/>
      <c r="Q196" s="256"/>
      <c r="R196" s="256"/>
      <c r="S196" s="256"/>
      <c r="T196" s="257"/>
    </row>
    <row r="197" spans="2:20" s="3" customFormat="1" ht="22.5" customHeight="1" x14ac:dyDescent="0.2">
      <c r="B197" s="307"/>
      <c r="C197" s="95"/>
      <c r="D197" s="95"/>
      <c r="E197" s="95"/>
      <c r="F197" s="94"/>
      <c r="G197" s="94"/>
      <c r="H197" s="94"/>
      <c r="I197" s="94"/>
      <c r="J197" s="94"/>
      <c r="K197" s="94"/>
      <c r="L197" s="94"/>
      <c r="M197" s="255"/>
      <c r="N197" s="256"/>
      <c r="O197" s="256"/>
      <c r="P197" s="256"/>
      <c r="Q197" s="256"/>
      <c r="R197" s="256"/>
      <c r="S197" s="256"/>
      <c r="T197" s="257"/>
    </row>
    <row r="198" spans="2:20" s="3" customFormat="1" ht="27" customHeight="1" x14ac:dyDescent="0.2">
      <c r="B198" s="307"/>
      <c r="C198" s="243" t="s">
        <v>77</v>
      </c>
      <c r="D198" s="243"/>
      <c r="E198" s="238" t="s">
        <v>66</v>
      </c>
      <c r="F198" s="239"/>
      <c r="G198" s="97" t="s">
        <v>78</v>
      </c>
      <c r="H198" s="391" t="s">
        <v>79</v>
      </c>
      <c r="I198" s="391"/>
      <c r="J198" s="97" t="s">
        <v>80</v>
      </c>
      <c r="K198" s="391" t="s">
        <v>81</v>
      </c>
      <c r="L198" s="391"/>
      <c r="M198" s="255"/>
      <c r="N198" s="256"/>
      <c r="O198" s="256"/>
      <c r="P198" s="256"/>
      <c r="Q198" s="256"/>
      <c r="R198" s="256"/>
      <c r="S198" s="256"/>
      <c r="T198" s="257"/>
    </row>
    <row r="199" spans="2:20" s="3" customFormat="1" ht="30" customHeight="1" x14ac:dyDescent="0.2">
      <c r="B199" s="307"/>
      <c r="C199" s="251">
        <f>I156</f>
        <v>43044</v>
      </c>
      <c r="D199" s="251"/>
      <c r="E199" s="385">
        <f>J156</f>
        <v>44484</v>
      </c>
      <c r="F199" s="386"/>
      <c r="G199" s="17">
        <f>K156</f>
        <v>1440</v>
      </c>
      <c r="H199" s="266">
        <v>47.24</v>
      </c>
      <c r="I199" s="267"/>
      <c r="J199" s="267"/>
      <c r="K199" s="267"/>
      <c r="L199" s="268"/>
      <c r="M199" s="255"/>
      <c r="N199" s="256"/>
      <c r="O199" s="256"/>
      <c r="P199" s="256"/>
      <c r="Q199" s="256"/>
      <c r="R199" s="256"/>
      <c r="S199" s="256"/>
      <c r="T199" s="257"/>
    </row>
    <row r="200" spans="2:20" s="3" customFormat="1" ht="25.5" customHeight="1" x14ac:dyDescent="0.2">
      <c r="B200" s="307"/>
      <c r="C200" s="95"/>
      <c r="D200" s="96"/>
      <c r="E200" s="93"/>
      <c r="F200" s="17"/>
      <c r="G200" s="20"/>
      <c r="H200" s="20"/>
      <c r="I200" s="17"/>
      <c r="J200" s="19"/>
      <c r="K200" s="19"/>
      <c r="L200" s="94"/>
      <c r="M200" s="255"/>
      <c r="N200" s="256"/>
      <c r="O200" s="256"/>
      <c r="P200" s="256"/>
      <c r="Q200" s="256"/>
      <c r="R200" s="256"/>
      <c r="S200" s="256"/>
      <c r="T200" s="257"/>
    </row>
    <row r="201" spans="2:20" s="3" customFormat="1" ht="19.5" customHeight="1" x14ac:dyDescent="0.2">
      <c r="B201" s="307"/>
      <c r="C201" s="247" t="s">
        <v>82</v>
      </c>
      <c r="D201" s="248"/>
      <c r="E201" s="248"/>
      <c r="F201" s="248"/>
      <c r="G201" s="248"/>
      <c r="H201" s="248"/>
      <c r="I201" s="248"/>
      <c r="J201" s="248"/>
      <c r="K201" s="248"/>
      <c r="L201" s="249"/>
      <c r="M201" s="258"/>
      <c r="N201" s="259"/>
      <c r="O201" s="259"/>
      <c r="P201" s="259"/>
      <c r="Q201" s="259"/>
      <c r="R201" s="259"/>
      <c r="S201" s="259"/>
      <c r="T201" s="260"/>
    </row>
    <row r="202" spans="2:20" s="3" customFormat="1" ht="22.5" customHeight="1" x14ac:dyDescent="0.2">
      <c r="B202" s="307"/>
      <c r="C202" s="261" t="s">
        <v>83</v>
      </c>
      <c r="D202" s="262"/>
      <c r="E202" s="262"/>
      <c r="F202" s="263"/>
      <c r="G202" s="250" t="s">
        <v>782</v>
      </c>
      <c r="H202" s="250"/>
      <c r="I202" s="250"/>
      <c r="J202" s="250"/>
      <c r="K202" s="250" t="s">
        <v>84</v>
      </c>
      <c r="L202" s="250"/>
      <c r="M202" s="250"/>
      <c r="N202" s="250"/>
      <c r="O202" s="250"/>
      <c r="P202" s="250"/>
      <c r="Q202" s="250"/>
      <c r="R202" s="250"/>
      <c r="S202" s="250"/>
      <c r="T202" s="250"/>
    </row>
    <row r="203" spans="2:20" ht="35.25" customHeight="1" x14ac:dyDescent="0.2">
      <c r="B203" s="307"/>
      <c r="C203" s="288" t="s">
        <v>85</v>
      </c>
      <c r="D203" s="288"/>
      <c r="E203" s="261" t="s">
        <v>525</v>
      </c>
      <c r="F203" s="263"/>
      <c r="G203" s="250"/>
      <c r="H203" s="250"/>
      <c r="I203" s="250"/>
      <c r="J203" s="250"/>
      <c r="K203" s="250"/>
      <c r="L203" s="250"/>
      <c r="M203" s="250"/>
      <c r="N203" s="250"/>
      <c r="O203" s="250"/>
      <c r="P203" s="250"/>
      <c r="Q203" s="250"/>
      <c r="R203" s="250"/>
      <c r="S203" s="250"/>
      <c r="T203" s="250"/>
    </row>
    <row r="204" spans="2:20" ht="39.6" customHeight="1" x14ac:dyDescent="0.2">
      <c r="B204" s="307"/>
      <c r="C204" s="214" t="s">
        <v>893</v>
      </c>
      <c r="D204" s="215"/>
      <c r="E204" s="214"/>
      <c r="F204" s="215"/>
      <c r="G204" s="302" t="s">
        <v>894</v>
      </c>
      <c r="H204" s="223"/>
      <c r="I204" s="223"/>
      <c r="J204" s="224"/>
      <c r="K204" s="219" t="s">
        <v>895</v>
      </c>
      <c r="L204" s="220"/>
      <c r="M204" s="220"/>
      <c r="N204" s="220"/>
      <c r="O204" s="220"/>
      <c r="P204" s="220"/>
      <c r="Q204" s="220"/>
      <c r="R204" s="220"/>
      <c r="S204" s="220"/>
      <c r="T204" s="221"/>
    </row>
    <row r="205" spans="2:20" ht="30.6" customHeight="1" x14ac:dyDescent="0.2">
      <c r="B205" s="307"/>
      <c r="C205" s="214" t="s">
        <v>896</v>
      </c>
      <c r="D205" s="215"/>
      <c r="E205" s="214"/>
      <c r="F205" s="215"/>
      <c r="G205" s="302" t="s">
        <v>894</v>
      </c>
      <c r="H205" s="223"/>
      <c r="I205" s="223"/>
      <c r="J205" s="224"/>
      <c r="K205" s="219" t="s">
        <v>897</v>
      </c>
      <c r="L205" s="220"/>
      <c r="M205" s="220"/>
      <c r="N205" s="220"/>
      <c r="O205" s="220"/>
      <c r="P205" s="220"/>
      <c r="Q205" s="220"/>
      <c r="R205" s="220"/>
      <c r="S205" s="220"/>
      <c r="T205" s="221"/>
    </row>
    <row r="206" spans="2:20" ht="35.25" customHeight="1" x14ac:dyDescent="0.2">
      <c r="B206" s="307"/>
      <c r="C206" s="214" t="s">
        <v>898</v>
      </c>
      <c r="D206" s="215"/>
      <c r="E206" s="214"/>
      <c r="F206" s="215"/>
      <c r="G206" s="302" t="s">
        <v>899</v>
      </c>
      <c r="H206" s="223"/>
      <c r="I206" s="223"/>
      <c r="J206" s="224"/>
      <c r="K206" s="219" t="s">
        <v>900</v>
      </c>
      <c r="L206" s="220"/>
      <c r="M206" s="220"/>
      <c r="N206" s="220"/>
      <c r="O206" s="220"/>
      <c r="P206" s="220"/>
      <c r="Q206" s="220"/>
      <c r="R206" s="220"/>
      <c r="S206" s="220"/>
      <c r="T206" s="221"/>
    </row>
    <row r="207" spans="2:20" ht="30.6" customHeight="1" x14ac:dyDescent="0.2">
      <c r="B207" s="307"/>
      <c r="C207" s="214" t="s">
        <v>901</v>
      </c>
      <c r="D207" s="215"/>
      <c r="E207" s="214"/>
      <c r="F207" s="215"/>
      <c r="G207" s="302" t="s">
        <v>902</v>
      </c>
      <c r="H207" s="223"/>
      <c r="I207" s="223"/>
      <c r="J207" s="224"/>
      <c r="K207" s="219" t="s">
        <v>903</v>
      </c>
      <c r="L207" s="220"/>
      <c r="M207" s="220"/>
      <c r="N207" s="220"/>
      <c r="O207" s="220"/>
      <c r="P207" s="220"/>
      <c r="Q207" s="220"/>
      <c r="R207" s="220"/>
      <c r="S207" s="220"/>
      <c r="T207" s="221"/>
    </row>
    <row r="208" spans="2:20" ht="37.15" customHeight="1" x14ac:dyDescent="0.2">
      <c r="B208" s="307"/>
      <c r="C208" s="214" t="s">
        <v>784</v>
      </c>
      <c r="D208" s="215"/>
      <c r="E208" s="214"/>
      <c r="F208" s="215"/>
      <c r="G208" s="222" t="s">
        <v>785</v>
      </c>
      <c r="H208" s="222"/>
      <c r="I208" s="222"/>
      <c r="J208" s="222"/>
      <c r="K208" s="225" t="s">
        <v>793</v>
      </c>
      <c r="L208" s="225"/>
      <c r="M208" s="225"/>
      <c r="N208" s="225"/>
      <c r="O208" s="225"/>
      <c r="P208" s="225"/>
      <c r="Q208" s="225"/>
      <c r="R208" s="225"/>
      <c r="S208" s="225"/>
      <c r="T208" s="225"/>
    </row>
    <row r="209" spans="2:22" s="3" customFormat="1" ht="43.15" customHeight="1" x14ac:dyDescent="0.2">
      <c r="B209" s="307"/>
      <c r="C209" s="214" t="s">
        <v>904</v>
      </c>
      <c r="D209" s="215"/>
      <c r="E209" s="214"/>
      <c r="F209" s="215"/>
      <c r="G209" s="222" t="s">
        <v>905</v>
      </c>
      <c r="H209" s="222"/>
      <c r="I209" s="222"/>
      <c r="J209" s="222"/>
      <c r="K209" s="219" t="s">
        <v>906</v>
      </c>
      <c r="L209" s="220"/>
      <c r="M209" s="220"/>
      <c r="N209" s="220"/>
      <c r="O209" s="220"/>
      <c r="P209" s="220"/>
      <c r="Q209" s="220"/>
      <c r="R209" s="220"/>
      <c r="S209" s="220"/>
      <c r="T209" s="221"/>
    </row>
    <row r="210" spans="2:22" s="3" customFormat="1" ht="30.6" customHeight="1" x14ac:dyDescent="0.2">
      <c r="B210" s="307"/>
      <c r="C210" s="214" t="s">
        <v>794</v>
      </c>
      <c r="D210" s="215"/>
      <c r="E210" s="214"/>
      <c r="F210" s="215"/>
      <c r="G210" s="222" t="s">
        <v>795</v>
      </c>
      <c r="H210" s="222"/>
      <c r="I210" s="222"/>
      <c r="J210" s="222"/>
      <c r="K210" s="219" t="s">
        <v>803</v>
      </c>
      <c r="L210" s="220"/>
      <c r="M210" s="220"/>
      <c r="N210" s="220"/>
      <c r="O210" s="220"/>
      <c r="P210" s="220"/>
      <c r="Q210" s="220"/>
      <c r="R210" s="220"/>
      <c r="S210" s="220"/>
      <c r="T210" s="221"/>
    </row>
    <row r="211" spans="2:22" s="3" customFormat="1" ht="41.45" customHeight="1" x14ac:dyDescent="0.2">
      <c r="B211" s="307"/>
      <c r="C211" s="214" t="s">
        <v>786</v>
      </c>
      <c r="D211" s="215"/>
      <c r="E211" s="214"/>
      <c r="F211" s="215"/>
      <c r="G211" s="302" t="s">
        <v>787</v>
      </c>
      <c r="H211" s="223"/>
      <c r="I211" s="223"/>
      <c r="J211" s="224"/>
      <c r="K211" s="219" t="s">
        <v>793</v>
      </c>
      <c r="L211" s="220"/>
      <c r="M211" s="220"/>
      <c r="N211" s="220"/>
      <c r="O211" s="220"/>
      <c r="P211" s="220"/>
      <c r="Q211" s="220"/>
      <c r="R211" s="220"/>
      <c r="S211" s="220"/>
      <c r="T211" s="221"/>
    </row>
    <row r="212" spans="2:22" s="3" customFormat="1" ht="30" customHeight="1" x14ac:dyDescent="0.2">
      <c r="B212" s="307"/>
      <c r="C212" s="214" t="s">
        <v>907</v>
      </c>
      <c r="D212" s="215"/>
      <c r="E212" s="214"/>
      <c r="F212" s="215"/>
      <c r="G212" s="302" t="s">
        <v>908</v>
      </c>
      <c r="H212" s="223"/>
      <c r="I212" s="223"/>
      <c r="J212" s="224"/>
      <c r="K212" s="219" t="s">
        <v>909</v>
      </c>
      <c r="L212" s="220"/>
      <c r="M212" s="220"/>
      <c r="N212" s="220"/>
      <c r="O212" s="220"/>
      <c r="P212" s="220"/>
      <c r="Q212" s="220"/>
      <c r="R212" s="220"/>
      <c r="S212" s="220"/>
      <c r="T212" s="221"/>
    </row>
    <row r="213" spans="2:22" s="3" customFormat="1" ht="30.6" customHeight="1" x14ac:dyDescent="0.2">
      <c r="B213" s="307"/>
      <c r="C213" s="214" t="s">
        <v>910</v>
      </c>
      <c r="D213" s="215"/>
      <c r="E213" s="214"/>
      <c r="F213" s="215"/>
      <c r="G213" s="302" t="s">
        <v>911</v>
      </c>
      <c r="H213" s="223"/>
      <c r="I213" s="223"/>
      <c r="J213" s="224"/>
      <c r="K213" s="219" t="s">
        <v>912</v>
      </c>
      <c r="L213" s="220"/>
      <c r="M213" s="220"/>
      <c r="N213" s="220"/>
      <c r="O213" s="220"/>
      <c r="P213" s="220"/>
      <c r="Q213" s="220"/>
      <c r="R213" s="220"/>
      <c r="S213" s="220"/>
      <c r="T213" s="221"/>
    </row>
    <row r="214" spans="2:22" s="3" customFormat="1" ht="43.9" customHeight="1" x14ac:dyDescent="0.2">
      <c r="B214" s="307"/>
      <c r="C214" s="214" t="s">
        <v>913</v>
      </c>
      <c r="D214" s="215"/>
      <c r="E214" s="214" t="s">
        <v>796</v>
      </c>
      <c r="F214" s="215"/>
      <c r="G214" s="302" t="s">
        <v>914</v>
      </c>
      <c r="H214" s="223"/>
      <c r="I214" s="223"/>
      <c r="J214" s="224"/>
      <c r="K214" s="219" t="s">
        <v>915</v>
      </c>
      <c r="L214" s="220"/>
      <c r="M214" s="220"/>
      <c r="N214" s="220"/>
      <c r="O214" s="220"/>
      <c r="P214" s="220"/>
      <c r="Q214" s="220"/>
      <c r="R214" s="220"/>
      <c r="S214" s="220"/>
      <c r="T214" s="221"/>
    </row>
    <row r="215" spans="2:22" s="3" customFormat="1" ht="38.450000000000003" customHeight="1" x14ac:dyDescent="0.2">
      <c r="B215" s="166"/>
      <c r="C215" s="214" t="s">
        <v>797</v>
      </c>
      <c r="D215" s="215"/>
      <c r="E215" s="214"/>
      <c r="F215" s="215"/>
      <c r="G215" s="222" t="s">
        <v>916</v>
      </c>
      <c r="H215" s="223"/>
      <c r="I215" s="223"/>
      <c r="J215" s="224"/>
      <c r="K215" s="219" t="s">
        <v>917</v>
      </c>
      <c r="L215" s="220"/>
      <c r="M215" s="220"/>
      <c r="N215" s="220"/>
      <c r="O215" s="220"/>
      <c r="P215" s="220"/>
      <c r="Q215" s="220"/>
      <c r="R215" s="220"/>
      <c r="S215" s="220"/>
      <c r="T215" s="221"/>
    </row>
    <row r="216" spans="2:22" s="3" customFormat="1" ht="42.6" customHeight="1" x14ac:dyDescent="0.2">
      <c r="B216" s="166"/>
      <c r="C216" s="214" t="s">
        <v>804</v>
      </c>
      <c r="D216" s="215"/>
      <c r="E216" s="214"/>
      <c r="F216" s="215"/>
      <c r="G216" s="222" t="s">
        <v>805</v>
      </c>
      <c r="H216" s="222"/>
      <c r="I216" s="222"/>
      <c r="J216" s="222"/>
      <c r="K216" s="225" t="s">
        <v>918</v>
      </c>
      <c r="L216" s="225"/>
      <c r="M216" s="225"/>
      <c r="N216" s="225"/>
      <c r="O216" s="225"/>
      <c r="P216" s="225"/>
      <c r="Q216" s="225"/>
      <c r="R216" s="225"/>
      <c r="S216" s="225"/>
      <c r="T216" s="225"/>
    </row>
    <row r="217" spans="2:22" s="3" customFormat="1" ht="45" customHeight="1" x14ac:dyDescent="0.2">
      <c r="B217" s="166"/>
      <c r="C217" s="214"/>
      <c r="D217" s="215"/>
      <c r="E217" s="214"/>
      <c r="F217" s="215"/>
      <c r="G217" s="216" t="s">
        <v>779</v>
      </c>
      <c r="H217" s="217"/>
      <c r="I217" s="217"/>
      <c r="J217" s="218"/>
      <c r="K217" s="219" t="s">
        <v>780</v>
      </c>
      <c r="L217" s="220"/>
      <c r="M217" s="220"/>
      <c r="N217" s="220"/>
      <c r="O217" s="220"/>
      <c r="P217" s="220"/>
      <c r="Q217" s="220"/>
      <c r="R217" s="220"/>
      <c r="S217" s="220"/>
      <c r="T217" s="221"/>
    </row>
    <row r="218" spans="2:22" s="3" customFormat="1" ht="30.6" customHeight="1" x14ac:dyDescent="0.2">
      <c r="B218" s="166"/>
      <c r="C218" s="214"/>
      <c r="D218" s="215"/>
      <c r="E218" s="214"/>
      <c r="F218" s="215"/>
      <c r="G218" s="216" t="s">
        <v>781</v>
      </c>
      <c r="H218" s="217"/>
      <c r="I218" s="217"/>
      <c r="J218" s="218"/>
      <c r="K218" s="219" t="s">
        <v>798</v>
      </c>
      <c r="L218" s="220"/>
      <c r="M218" s="220"/>
      <c r="N218" s="220"/>
      <c r="O218" s="220"/>
      <c r="P218" s="220"/>
      <c r="Q218" s="220"/>
      <c r="R218" s="220"/>
      <c r="S218" s="220"/>
      <c r="T218" s="221"/>
    </row>
    <row r="219" spans="2:22" s="22" customFormat="1" x14ac:dyDescent="0.2">
      <c r="B219" s="398"/>
      <c r="C219" s="399"/>
      <c r="D219" s="399"/>
      <c r="E219" s="399"/>
      <c r="F219" s="399"/>
      <c r="G219" s="399"/>
      <c r="H219" s="399"/>
      <c r="I219" s="399"/>
      <c r="J219" s="399"/>
      <c r="K219" s="399"/>
      <c r="L219" s="399"/>
      <c r="M219" s="399"/>
      <c r="N219" s="399"/>
      <c r="O219" s="399"/>
      <c r="P219" s="399"/>
      <c r="Q219" s="399"/>
      <c r="R219" s="399"/>
      <c r="S219" s="399"/>
      <c r="T219" s="400"/>
    </row>
    <row r="220" spans="2:22" s="22" customFormat="1" ht="30.4" customHeight="1" x14ac:dyDescent="0.2">
      <c r="B220" s="341" t="s">
        <v>89</v>
      </c>
      <c r="C220" s="338" t="s">
        <v>590</v>
      </c>
      <c r="D220" s="339"/>
      <c r="E220" s="339"/>
      <c r="F220" s="339"/>
      <c r="G220" s="339"/>
      <c r="H220" s="339"/>
      <c r="I220" s="339"/>
      <c r="J220" s="339"/>
      <c r="K220" s="339"/>
      <c r="L220" s="339"/>
      <c r="M220" s="339"/>
      <c r="N220" s="339"/>
      <c r="O220" s="339"/>
      <c r="P220" s="339"/>
      <c r="Q220" s="339"/>
      <c r="R220" s="339"/>
      <c r="S220" s="339"/>
      <c r="T220" s="340"/>
    </row>
    <row r="221" spans="2:22" s="3" customFormat="1" ht="14.1" customHeight="1" x14ac:dyDescent="0.2">
      <c r="B221" s="342"/>
      <c r="C221" s="247" t="s">
        <v>119</v>
      </c>
      <c r="D221" s="248"/>
      <c r="E221" s="248"/>
      <c r="F221" s="248"/>
      <c r="G221" s="248"/>
      <c r="H221" s="248"/>
      <c r="I221" s="248"/>
      <c r="J221" s="248"/>
      <c r="K221" s="248"/>
      <c r="L221" s="249"/>
      <c r="M221" s="274"/>
      <c r="N221" s="275"/>
      <c r="O221" s="275"/>
      <c r="P221" s="275"/>
      <c r="Q221" s="275"/>
      <c r="R221" s="275"/>
      <c r="S221" s="275"/>
      <c r="T221" s="276"/>
    </row>
    <row r="222" spans="2:22" s="3" customFormat="1" ht="15" customHeight="1" x14ac:dyDescent="0.2">
      <c r="B222" s="342"/>
      <c r="C222" s="243" t="s">
        <v>74</v>
      </c>
      <c r="D222" s="243"/>
      <c r="E222" s="243"/>
      <c r="F222" s="243" t="s">
        <v>524</v>
      </c>
      <c r="G222" s="243"/>
      <c r="H222" s="243" t="s">
        <v>64</v>
      </c>
      <c r="I222" s="243"/>
      <c r="J222" s="243" t="s">
        <v>75</v>
      </c>
      <c r="K222" s="243"/>
      <c r="L222" s="243"/>
      <c r="M222" s="277"/>
      <c r="N222" s="278"/>
      <c r="O222" s="278"/>
      <c r="P222" s="278"/>
      <c r="Q222" s="278"/>
      <c r="R222" s="278"/>
      <c r="S222" s="278"/>
      <c r="T222" s="279"/>
    </row>
    <row r="223" spans="2:22" s="3" customFormat="1" ht="21.75" customHeight="1" x14ac:dyDescent="0.2">
      <c r="B223" s="342"/>
      <c r="C223" s="343" t="s">
        <v>76</v>
      </c>
      <c r="D223" s="344"/>
      <c r="E223" s="345"/>
      <c r="F223" s="401">
        <v>1</v>
      </c>
      <c r="G223" s="402"/>
      <c r="H223" s="401">
        <v>1</v>
      </c>
      <c r="I223" s="402"/>
      <c r="J223" s="401">
        <f>F223-H223</f>
        <v>0</v>
      </c>
      <c r="K223" s="403"/>
      <c r="L223" s="402"/>
      <c r="M223" s="277"/>
      <c r="N223" s="278"/>
      <c r="O223" s="278"/>
      <c r="P223" s="278"/>
      <c r="Q223" s="278"/>
      <c r="R223" s="278"/>
      <c r="S223" s="278"/>
      <c r="T223" s="279"/>
      <c r="V223" s="107"/>
    </row>
    <row r="224" spans="2:22" s="3" customFormat="1" ht="22.5" customHeight="1" x14ac:dyDescent="0.2">
      <c r="B224" s="342"/>
      <c r="C224" s="95"/>
      <c r="D224" s="95"/>
      <c r="E224" s="95"/>
      <c r="F224" s="94"/>
      <c r="G224" s="94"/>
      <c r="H224" s="94"/>
      <c r="I224" s="94"/>
      <c r="J224" s="94"/>
      <c r="K224" s="94"/>
      <c r="L224" s="94"/>
      <c r="M224" s="277"/>
      <c r="N224" s="278"/>
      <c r="O224" s="278"/>
      <c r="P224" s="278"/>
      <c r="Q224" s="278"/>
      <c r="R224" s="278"/>
      <c r="S224" s="278"/>
      <c r="T224" s="279"/>
    </row>
    <row r="225" spans="2:22" s="3" customFormat="1" ht="37.9" customHeight="1" x14ac:dyDescent="0.2">
      <c r="B225" s="342"/>
      <c r="C225" s="238" t="s">
        <v>77</v>
      </c>
      <c r="D225" s="239"/>
      <c r="E225" s="238" t="s">
        <v>66</v>
      </c>
      <c r="F225" s="239"/>
      <c r="G225" s="97" t="s">
        <v>78</v>
      </c>
      <c r="H225" s="283" t="s">
        <v>79</v>
      </c>
      <c r="I225" s="285"/>
      <c r="J225" s="97" t="s">
        <v>80</v>
      </c>
      <c r="K225" s="283" t="s">
        <v>81</v>
      </c>
      <c r="L225" s="285"/>
      <c r="M225" s="277"/>
      <c r="N225" s="278"/>
      <c r="O225" s="278"/>
      <c r="P225" s="278"/>
      <c r="Q225" s="278"/>
      <c r="R225" s="278"/>
      <c r="S225" s="278"/>
      <c r="T225" s="279"/>
    </row>
    <row r="226" spans="2:22" s="3" customFormat="1" ht="22.5" customHeight="1" x14ac:dyDescent="0.2">
      <c r="B226" s="342"/>
      <c r="C226" s="385">
        <v>42689</v>
      </c>
      <c r="D226" s="386"/>
      <c r="E226" s="385">
        <v>42840</v>
      </c>
      <c r="F226" s="386"/>
      <c r="G226" s="17">
        <f>+K157</f>
        <v>151</v>
      </c>
      <c r="H226" s="264">
        <f>100/G226</f>
        <v>0.66225165562913912</v>
      </c>
      <c r="I226" s="265"/>
      <c r="J226" s="17">
        <v>20</v>
      </c>
      <c r="K226" s="266">
        <v>100</v>
      </c>
      <c r="L226" s="268"/>
      <c r="M226" s="277"/>
      <c r="N226" s="278"/>
      <c r="O226" s="278"/>
      <c r="P226" s="278"/>
      <c r="Q226" s="278"/>
      <c r="R226" s="278"/>
      <c r="S226" s="278"/>
      <c r="T226" s="279"/>
    </row>
    <row r="227" spans="2:22" s="3" customFormat="1" ht="15.75" customHeight="1" x14ac:dyDescent="0.2">
      <c r="B227" s="342"/>
      <c r="C227" s="95"/>
      <c r="D227" s="96"/>
      <c r="E227" s="93"/>
      <c r="F227" s="17"/>
      <c r="G227" s="20"/>
      <c r="H227" s="20"/>
      <c r="I227" s="17"/>
      <c r="J227" s="19"/>
      <c r="K227" s="19"/>
      <c r="L227" s="94"/>
      <c r="M227" s="277"/>
      <c r="N227" s="278"/>
      <c r="O227" s="278"/>
      <c r="P227" s="278"/>
      <c r="Q227" s="278"/>
      <c r="R227" s="278"/>
      <c r="S227" s="278"/>
      <c r="T227" s="279"/>
    </row>
    <row r="228" spans="2:22" s="3" customFormat="1" ht="29.25" customHeight="1" x14ac:dyDescent="0.2">
      <c r="B228" s="342"/>
      <c r="C228" s="247" t="s">
        <v>82</v>
      </c>
      <c r="D228" s="248"/>
      <c r="E228" s="248"/>
      <c r="F228" s="248"/>
      <c r="G228" s="248"/>
      <c r="H228" s="248"/>
      <c r="I228" s="248"/>
      <c r="J228" s="248"/>
      <c r="K228" s="248"/>
      <c r="L228" s="249"/>
      <c r="M228" s="277"/>
      <c r="N228" s="278"/>
      <c r="O228" s="278"/>
      <c r="P228" s="278"/>
      <c r="Q228" s="278"/>
      <c r="R228" s="278"/>
      <c r="S228" s="278"/>
      <c r="T228" s="279"/>
      <c r="V228" s="23"/>
    </row>
    <row r="229" spans="2:22" s="3" customFormat="1" ht="40.5" customHeight="1" x14ac:dyDescent="0.2">
      <c r="B229" s="342"/>
      <c r="C229" s="433" t="s">
        <v>90</v>
      </c>
      <c r="D229" s="433"/>
      <c r="E229" s="433"/>
      <c r="F229" s="105">
        <v>25</v>
      </c>
      <c r="G229" s="269" t="s">
        <v>91</v>
      </c>
      <c r="H229" s="269"/>
      <c r="I229" s="21">
        <v>15</v>
      </c>
      <c r="J229" s="269" t="s">
        <v>92</v>
      </c>
      <c r="K229" s="269"/>
      <c r="L229" s="93">
        <v>10</v>
      </c>
      <c r="M229" s="280"/>
      <c r="N229" s="281"/>
      <c r="O229" s="281"/>
      <c r="P229" s="281"/>
      <c r="Q229" s="281"/>
      <c r="R229" s="281"/>
      <c r="S229" s="281"/>
      <c r="T229" s="282"/>
    </row>
    <row r="230" spans="2:22" s="3" customFormat="1" ht="27" customHeight="1" x14ac:dyDescent="0.2">
      <c r="B230" s="342"/>
      <c r="C230" s="335" t="s">
        <v>93</v>
      </c>
      <c r="D230" s="336"/>
      <c r="E230" s="336"/>
      <c r="F230" s="336"/>
      <c r="G230" s="336"/>
      <c r="H230" s="336"/>
      <c r="I230" s="336"/>
      <c r="J230" s="336"/>
      <c r="K230" s="336"/>
      <c r="L230" s="336"/>
      <c r="M230" s="336"/>
      <c r="N230" s="336"/>
      <c r="O230" s="336"/>
      <c r="P230" s="336"/>
      <c r="Q230" s="336"/>
      <c r="R230" s="336"/>
      <c r="S230" s="336"/>
      <c r="T230" s="337"/>
    </row>
    <row r="231" spans="2:22" s="3" customFormat="1" ht="22.5" customHeight="1" x14ac:dyDescent="0.2">
      <c r="B231" s="342"/>
      <c r="C231" s="271" t="s">
        <v>83</v>
      </c>
      <c r="D231" s="272"/>
      <c r="E231" s="272"/>
      <c r="F231" s="273"/>
      <c r="G231" s="395" t="s">
        <v>94</v>
      </c>
      <c r="H231" s="395"/>
      <c r="I231" s="395"/>
      <c r="J231" s="243" t="s">
        <v>95</v>
      </c>
      <c r="K231" s="243"/>
      <c r="L231" s="243"/>
      <c r="M231" s="274" t="s">
        <v>84</v>
      </c>
      <c r="N231" s="275"/>
      <c r="O231" s="275"/>
      <c r="P231" s="275"/>
      <c r="Q231" s="275"/>
      <c r="R231" s="275"/>
      <c r="S231" s="275"/>
      <c r="T231" s="276"/>
    </row>
    <row r="232" spans="2:22" s="3" customFormat="1" ht="32.25" customHeight="1" x14ac:dyDescent="0.2">
      <c r="B232" s="342"/>
      <c r="C232" s="395" t="s">
        <v>85</v>
      </c>
      <c r="D232" s="395"/>
      <c r="E232" s="271" t="s">
        <v>525</v>
      </c>
      <c r="F232" s="273"/>
      <c r="G232" s="395"/>
      <c r="H232" s="395"/>
      <c r="I232" s="395"/>
      <c r="J232" s="243"/>
      <c r="K232" s="243"/>
      <c r="L232" s="243"/>
      <c r="M232" s="280"/>
      <c r="N232" s="281"/>
      <c r="O232" s="281"/>
      <c r="P232" s="281"/>
      <c r="Q232" s="281"/>
      <c r="R232" s="281"/>
      <c r="S232" s="281"/>
      <c r="T232" s="282"/>
    </row>
    <row r="233" spans="2:22" s="3" customFormat="1" ht="31.5" customHeight="1" x14ac:dyDescent="0.2">
      <c r="B233" s="342"/>
      <c r="C233" s="270" t="s">
        <v>591</v>
      </c>
      <c r="D233" s="270"/>
      <c r="E233" s="270" t="s">
        <v>592</v>
      </c>
      <c r="F233" s="270"/>
      <c r="G233" s="320" t="s">
        <v>593</v>
      </c>
      <c r="H233" s="320"/>
      <c r="I233" s="320"/>
      <c r="J233" s="397">
        <v>1</v>
      </c>
      <c r="K233" s="397"/>
      <c r="L233" s="397"/>
      <c r="M233" s="396" t="s">
        <v>595</v>
      </c>
      <c r="N233" s="396"/>
      <c r="O233" s="396"/>
      <c r="P233" s="396"/>
      <c r="Q233" s="396"/>
      <c r="R233" s="396"/>
      <c r="S233" s="396"/>
      <c r="T233" s="396"/>
    </row>
    <row r="234" spans="2:22" s="3" customFormat="1" ht="15" customHeight="1" x14ac:dyDescent="0.2">
      <c r="B234" s="238"/>
      <c r="C234" s="298"/>
      <c r="D234" s="298"/>
      <c r="E234" s="298"/>
      <c r="F234" s="298"/>
      <c r="G234" s="298"/>
      <c r="H234" s="298"/>
      <c r="I234" s="298"/>
      <c r="J234" s="298"/>
      <c r="K234" s="298"/>
      <c r="L234" s="298"/>
      <c r="M234" s="298"/>
      <c r="N234" s="298"/>
      <c r="O234" s="298"/>
      <c r="P234" s="298"/>
      <c r="Q234" s="298"/>
      <c r="R234" s="298"/>
      <c r="S234" s="298"/>
      <c r="T234" s="239"/>
    </row>
    <row r="235" spans="2:22" s="3" customFormat="1" ht="27.4" customHeight="1" x14ac:dyDescent="0.2">
      <c r="B235" s="338" t="s">
        <v>71</v>
      </c>
      <c r="C235" s="339"/>
      <c r="D235" s="339"/>
      <c r="E235" s="339"/>
      <c r="F235" s="339"/>
      <c r="G235" s="339"/>
      <c r="H235" s="339"/>
      <c r="I235" s="339"/>
      <c r="J235" s="339"/>
      <c r="K235" s="339"/>
      <c r="L235" s="339"/>
      <c r="M235" s="339"/>
      <c r="N235" s="339"/>
      <c r="O235" s="339"/>
      <c r="P235" s="339"/>
      <c r="Q235" s="339"/>
      <c r="R235" s="339"/>
      <c r="S235" s="339"/>
      <c r="T235" s="340"/>
    </row>
    <row r="236" spans="2:22" s="3" customFormat="1" ht="22.5" customHeight="1" x14ac:dyDescent="0.2">
      <c r="B236" s="247" t="s">
        <v>119</v>
      </c>
      <c r="C236" s="248"/>
      <c r="D236" s="248"/>
      <c r="E236" s="248"/>
      <c r="F236" s="248"/>
      <c r="G236" s="248"/>
      <c r="H236" s="248"/>
      <c r="I236" s="248"/>
      <c r="J236" s="248"/>
      <c r="K236" s="249"/>
      <c r="L236" s="238"/>
      <c r="M236" s="298"/>
      <c r="N236" s="298"/>
      <c r="O236" s="298"/>
      <c r="P236" s="298"/>
      <c r="Q236" s="298"/>
      <c r="R236" s="298"/>
      <c r="S236" s="298"/>
      <c r="T236" s="239"/>
    </row>
    <row r="237" spans="2:22" s="3" customFormat="1" ht="22.5" customHeight="1" x14ac:dyDescent="0.2">
      <c r="B237" s="243" t="s">
        <v>74</v>
      </c>
      <c r="C237" s="243"/>
      <c r="D237" s="243"/>
      <c r="E237" s="238" t="s">
        <v>524</v>
      </c>
      <c r="F237" s="239"/>
      <c r="G237" s="243" t="s">
        <v>64</v>
      </c>
      <c r="H237" s="243"/>
      <c r="I237" s="243" t="s">
        <v>88</v>
      </c>
      <c r="J237" s="243"/>
      <c r="K237" s="243"/>
      <c r="L237" s="252"/>
      <c r="M237" s="253"/>
      <c r="N237" s="253"/>
      <c r="O237" s="253"/>
      <c r="P237" s="253"/>
      <c r="Q237" s="253"/>
      <c r="R237" s="253"/>
      <c r="S237" s="253"/>
      <c r="T237" s="254"/>
    </row>
    <row r="238" spans="2:22" s="3" customFormat="1" ht="22.5" customHeight="1" x14ac:dyDescent="0.2">
      <c r="B238" s="269" t="s">
        <v>76</v>
      </c>
      <c r="C238" s="269"/>
      <c r="D238" s="269"/>
      <c r="E238" s="393">
        <f>+G241/100</f>
        <v>0.63070000000000004</v>
      </c>
      <c r="F238" s="394"/>
      <c r="G238" s="392">
        <v>0.67610000000000003</v>
      </c>
      <c r="H238" s="392"/>
      <c r="I238" s="391">
        <f>+E238-G238</f>
        <v>-4.5399999999999996E-2</v>
      </c>
      <c r="J238" s="391"/>
      <c r="K238" s="391"/>
      <c r="L238" s="255"/>
      <c r="M238" s="256"/>
      <c r="N238" s="256"/>
      <c r="O238" s="256"/>
      <c r="P238" s="256"/>
      <c r="Q238" s="256"/>
      <c r="R238" s="256"/>
      <c r="S238" s="256"/>
      <c r="T238" s="257"/>
    </row>
    <row r="239" spans="2:22" s="3" customFormat="1" ht="22.5" customHeight="1" x14ac:dyDescent="0.2">
      <c r="B239" s="322"/>
      <c r="C239" s="323"/>
      <c r="D239" s="323"/>
      <c r="E239" s="323"/>
      <c r="F239" s="323"/>
      <c r="G239" s="323"/>
      <c r="H239" s="323"/>
      <c r="I239" s="323"/>
      <c r="J239" s="323"/>
      <c r="K239" s="324"/>
      <c r="L239" s="255"/>
      <c r="M239" s="256"/>
      <c r="N239" s="256"/>
      <c r="O239" s="256"/>
      <c r="P239" s="256"/>
      <c r="Q239" s="256"/>
      <c r="R239" s="256"/>
      <c r="S239" s="256"/>
      <c r="T239" s="257"/>
    </row>
    <row r="240" spans="2:22" s="3" customFormat="1" ht="34.9" customHeight="1" x14ac:dyDescent="0.2">
      <c r="B240" s="243" t="s">
        <v>77</v>
      </c>
      <c r="C240" s="243"/>
      <c r="D240" s="243" t="s">
        <v>66</v>
      </c>
      <c r="E240" s="243"/>
      <c r="F240" s="97" t="s">
        <v>78</v>
      </c>
      <c r="G240" s="283" t="s">
        <v>81</v>
      </c>
      <c r="H240" s="284"/>
      <c r="I240" s="284"/>
      <c r="J240" s="284"/>
      <c r="K240" s="285"/>
      <c r="L240" s="255"/>
      <c r="M240" s="256"/>
      <c r="N240" s="256"/>
      <c r="O240" s="256"/>
      <c r="P240" s="256"/>
      <c r="Q240" s="256"/>
      <c r="R240" s="256"/>
      <c r="S240" s="256"/>
      <c r="T240" s="257"/>
    </row>
    <row r="241" spans="2:39" s="3" customFormat="1" ht="30" customHeight="1" x14ac:dyDescent="0.2">
      <c r="B241" s="251">
        <f>I158</f>
        <v>42684</v>
      </c>
      <c r="C241" s="320"/>
      <c r="D241" s="251">
        <f>J158</f>
        <v>44549</v>
      </c>
      <c r="E241" s="320"/>
      <c r="F241" s="17">
        <f>K158</f>
        <v>1865</v>
      </c>
      <c r="G241" s="266">
        <v>63.07</v>
      </c>
      <c r="H241" s="267"/>
      <c r="I241" s="267"/>
      <c r="J241" s="267"/>
      <c r="K241" s="268"/>
      <c r="L241" s="255"/>
      <c r="M241" s="256"/>
      <c r="N241" s="256"/>
      <c r="O241" s="256"/>
      <c r="P241" s="256"/>
      <c r="Q241" s="256"/>
      <c r="R241" s="256"/>
      <c r="S241" s="256"/>
      <c r="T241" s="257"/>
    </row>
    <row r="242" spans="2:39" s="3" customFormat="1" ht="25.5" customHeight="1" x14ac:dyDescent="0.2">
      <c r="B242" s="322"/>
      <c r="C242" s="323"/>
      <c r="D242" s="323"/>
      <c r="E242" s="323"/>
      <c r="F242" s="323"/>
      <c r="G242" s="323"/>
      <c r="H242" s="323"/>
      <c r="I242" s="323"/>
      <c r="J242" s="323"/>
      <c r="K242" s="324"/>
      <c r="L242" s="255"/>
      <c r="M242" s="256"/>
      <c r="N242" s="256"/>
      <c r="O242" s="256"/>
      <c r="P242" s="256"/>
      <c r="Q242" s="256"/>
      <c r="R242" s="256"/>
      <c r="S242" s="256"/>
      <c r="T242" s="257"/>
    </row>
    <row r="243" spans="2:39" s="3" customFormat="1" ht="24" customHeight="1" x14ac:dyDescent="0.2">
      <c r="B243" s="247" t="s">
        <v>82</v>
      </c>
      <c r="C243" s="248"/>
      <c r="D243" s="248"/>
      <c r="E243" s="248"/>
      <c r="F243" s="248"/>
      <c r="G243" s="248"/>
      <c r="H243" s="248"/>
      <c r="I243" s="248"/>
      <c r="J243" s="248"/>
      <c r="K243" s="249"/>
      <c r="L243" s="258"/>
      <c r="M243" s="259"/>
      <c r="N243" s="259"/>
      <c r="O243" s="259"/>
      <c r="P243" s="259"/>
      <c r="Q243" s="259"/>
      <c r="R243" s="259"/>
      <c r="S243" s="259"/>
      <c r="T243" s="260"/>
    </row>
    <row r="244" spans="2:39" s="3" customFormat="1" ht="37.5" customHeight="1" x14ac:dyDescent="0.2">
      <c r="B244" s="346" t="s">
        <v>96</v>
      </c>
      <c r="C244" s="347"/>
      <c r="D244" s="347"/>
      <c r="E244" s="347"/>
      <c r="F244" s="348"/>
      <c r="G244" s="286" t="s">
        <v>97</v>
      </c>
      <c r="H244" s="286"/>
      <c r="I244" s="349" t="s">
        <v>98</v>
      </c>
      <c r="J244" s="349"/>
      <c r="K244" s="98" t="s">
        <v>431</v>
      </c>
      <c r="L244" s="346" t="s">
        <v>99</v>
      </c>
      <c r="M244" s="347"/>
      <c r="N244" s="347"/>
      <c r="O244" s="347"/>
      <c r="P244" s="347"/>
      <c r="Q244" s="347"/>
      <c r="R244" s="347"/>
      <c r="S244" s="347"/>
      <c r="T244" s="348"/>
    </row>
    <row r="245" spans="2:39" s="3" customFormat="1" ht="33" customHeight="1" x14ac:dyDescent="0.25">
      <c r="B245" s="350" t="s">
        <v>100</v>
      </c>
      <c r="C245" s="351"/>
      <c r="D245" s="351"/>
      <c r="E245" s="351"/>
      <c r="F245" s="352"/>
      <c r="G245" s="243" t="s">
        <v>101</v>
      </c>
      <c r="H245" s="243"/>
      <c r="I245" s="287" t="s">
        <v>101</v>
      </c>
      <c r="J245" s="287"/>
      <c r="K245" s="24"/>
      <c r="L245" s="295"/>
      <c r="M245" s="296"/>
      <c r="N245" s="296"/>
      <c r="O245" s="296"/>
      <c r="P245" s="296"/>
      <c r="Q245" s="296"/>
      <c r="R245" s="296"/>
      <c r="S245" s="296"/>
      <c r="T245" s="297"/>
    </row>
    <row r="246" spans="2:39" s="3" customFormat="1" ht="28.15" customHeight="1" x14ac:dyDescent="0.2">
      <c r="B246" s="288" t="s">
        <v>83</v>
      </c>
      <c r="C246" s="288"/>
      <c r="D246" s="288"/>
      <c r="E246" s="288"/>
      <c r="F246" s="288" t="s">
        <v>46</v>
      </c>
      <c r="G246" s="288"/>
      <c r="H246" s="288"/>
      <c r="I246" s="288"/>
      <c r="J246" s="289" t="s">
        <v>84</v>
      </c>
      <c r="K246" s="290"/>
      <c r="L246" s="290"/>
      <c r="M246" s="290"/>
      <c r="N246" s="290"/>
      <c r="O246" s="290"/>
      <c r="P246" s="290"/>
      <c r="Q246" s="290"/>
      <c r="R246" s="290"/>
      <c r="S246" s="290"/>
      <c r="T246" s="291"/>
    </row>
    <row r="247" spans="2:39" s="3" customFormat="1" ht="28.15" customHeight="1" x14ac:dyDescent="0.2">
      <c r="B247" s="288" t="s">
        <v>85</v>
      </c>
      <c r="C247" s="288"/>
      <c r="D247" s="288" t="s">
        <v>525</v>
      </c>
      <c r="E247" s="288"/>
      <c r="F247" s="288"/>
      <c r="G247" s="288"/>
      <c r="H247" s="288"/>
      <c r="I247" s="288"/>
      <c r="J247" s="292"/>
      <c r="K247" s="293"/>
      <c r="L247" s="293"/>
      <c r="M247" s="293"/>
      <c r="N247" s="293"/>
      <c r="O247" s="293"/>
      <c r="P247" s="293"/>
      <c r="Q247" s="293"/>
      <c r="R247" s="293"/>
      <c r="S247" s="293"/>
      <c r="T247" s="294"/>
    </row>
    <row r="248" spans="2:39" s="3" customFormat="1" ht="55.15" customHeight="1" x14ac:dyDescent="0.2">
      <c r="B248" s="216" t="s">
        <v>587</v>
      </c>
      <c r="C248" s="218"/>
      <c r="D248" s="216" t="s">
        <v>588</v>
      </c>
      <c r="E248" s="218"/>
      <c r="F248" s="216" t="s">
        <v>606</v>
      </c>
      <c r="G248" s="217"/>
      <c r="H248" s="217"/>
      <c r="I248" s="218"/>
      <c r="J248" s="219" t="s">
        <v>919</v>
      </c>
      <c r="K248" s="220"/>
      <c r="L248" s="220"/>
      <c r="M248" s="220"/>
      <c r="N248" s="220"/>
      <c r="O248" s="220"/>
      <c r="P248" s="220"/>
      <c r="Q248" s="220"/>
      <c r="R248" s="220"/>
      <c r="S248" s="220"/>
      <c r="T248" s="221"/>
    </row>
    <row r="249" spans="2:39" s="3" customFormat="1" ht="31.15" customHeight="1" x14ac:dyDescent="0.2">
      <c r="B249" s="216" t="s">
        <v>799</v>
      </c>
      <c r="C249" s="218"/>
      <c r="D249" s="216" t="s">
        <v>800</v>
      </c>
      <c r="E249" s="218"/>
      <c r="F249" s="216"/>
      <c r="G249" s="217"/>
      <c r="H249" s="217"/>
      <c r="I249" s="218"/>
      <c r="J249" s="219" t="s">
        <v>806</v>
      </c>
      <c r="K249" s="220"/>
      <c r="L249" s="220"/>
      <c r="M249" s="220"/>
      <c r="N249" s="220"/>
      <c r="O249" s="220"/>
      <c r="P249" s="220"/>
      <c r="Q249" s="220"/>
      <c r="R249" s="220"/>
      <c r="S249" s="220"/>
      <c r="T249" s="221"/>
    </row>
    <row r="250" spans="2:39" s="3" customFormat="1" ht="73.900000000000006" customHeight="1" x14ac:dyDescent="0.2">
      <c r="B250" s="216" t="s">
        <v>801</v>
      </c>
      <c r="C250" s="218"/>
      <c r="D250" s="216"/>
      <c r="E250" s="218"/>
      <c r="F250" s="216" t="s">
        <v>802</v>
      </c>
      <c r="G250" s="217"/>
      <c r="H250" s="217"/>
      <c r="I250" s="218"/>
      <c r="J250" s="219" t="s">
        <v>807</v>
      </c>
      <c r="K250" s="220"/>
      <c r="L250" s="220"/>
      <c r="M250" s="220"/>
      <c r="N250" s="220"/>
      <c r="O250" s="220"/>
      <c r="P250" s="220"/>
      <c r="Q250" s="220"/>
      <c r="R250" s="220"/>
      <c r="S250" s="220"/>
      <c r="T250" s="221"/>
    </row>
    <row r="251" spans="2:39" s="3" customFormat="1" ht="15" customHeight="1" x14ac:dyDescent="0.2">
      <c r="B251" s="238"/>
      <c r="C251" s="298"/>
      <c r="D251" s="298"/>
      <c r="E251" s="298"/>
      <c r="F251" s="298"/>
      <c r="G251" s="298"/>
      <c r="H251" s="298"/>
      <c r="I251" s="298"/>
      <c r="J251" s="298"/>
      <c r="K251" s="298"/>
      <c r="L251" s="298"/>
      <c r="M251" s="298"/>
      <c r="N251" s="298"/>
      <c r="O251" s="298"/>
      <c r="P251" s="298"/>
      <c r="Q251" s="298"/>
      <c r="R251" s="298"/>
      <c r="S251" s="298"/>
      <c r="T251" s="239"/>
    </row>
    <row r="252" spans="2:39" s="3" customFormat="1" ht="22.5" customHeight="1" x14ac:dyDescent="0.2">
      <c r="B252" s="484" t="s">
        <v>102</v>
      </c>
      <c r="C252" s="485"/>
      <c r="D252" s="485"/>
      <c r="E252" s="485"/>
      <c r="F252" s="485"/>
      <c r="G252" s="485"/>
      <c r="H252" s="485"/>
      <c r="I252" s="485"/>
      <c r="J252" s="485"/>
      <c r="K252" s="485"/>
      <c r="L252" s="485"/>
      <c r="M252" s="485"/>
      <c r="N252" s="485"/>
      <c r="O252" s="485"/>
      <c r="P252" s="485"/>
      <c r="Q252" s="485"/>
      <c r="R252" s="485"/>
      <c r="S252" s="485"/>
      <c r="T252" s="486"/>
    </row>
    <row r="253" spans="2:39" s="3" customFormat="1" ht="30.4" customHeight="1" x14ac:dyDescent="0.2">
      <c r="B253" s="341" t="s">
        <v>87</v>
      </c>
      <c r="C253" s="435" t="s">
        <v>788</v>
      </c>
      <c r="D253" s="436"/>
      <c r="E253" s="436"/>
      <c r="F253" s="436"/>
      <c r="G253" s="436"/>
      <c r="H253" s="436"/>
      <c r="I253" s="436"/>
      <c r="J253" s="436"/>
      <c r="K253" s="436"/>
      <c r="L253" s="436"/>
      <c r="M253" s="436"/>
      <c r="N253" s="436"/>
      <c r="O253" s="436"/>
      <c r="P253" s="436"/>
      <c r="Q253" s="436"/>
      <c r="R253" s="436"/>
      <c r="S253" s="436"/>
      <c r="T253" s="437"/>
    </row>
    <row r="254" spans="2:39" s="3" customFormat="1" ht="22.5" customHeight="1" x14ac:dyDescent="0.2">
      <c r="B254" s="342"/>
      <c r="C254" s="247" t="s">
        <v>119</v>
      </c>
      <c r="D254" s="248"/>
      <c r="E254" s="248"/>
      <c r="F254" s="248"/>
      <c r="G254" s="248"/>
      <c r="H254" s="248"/>
      <c r="I254" s="248"/>
      <c r="J254" s="248"/>
      <c r="K254" s="248"/>
      <c r="L254" s="249"/>
      <c r="M254" s="247"/>
      <c r="N254" s="248"/>
      <c r="O254" s="248"/>
      <c r="P254" s="248"/>
      <c r="Q254" s="248"/>
      <c r="R254" s="248"/>
      <c r="S254" s="248"/>
      <c r="T254" s="249"/>
    </row>
    <row r="255" spans="2:39" s="3" customFormat="1" ht="22.5" customHeight="1" x14ac:dyDescent="0.2">
      <c r="B255" s="342"/>
      <c r="C255" s="243" t="s">
        <v>74</v>
      </c>
      <c r="D255" s="243"/>
      <c r="E255" s="243"/>
      <c r="F255" s="243" t="s">
        <v>524</v>
      </c>
      <c r="G255" s="243"/>
      <c r="H255" s="243" t="s">
        <v>64</v>
      </c>
      <c r="I255" s="243"/>
      <c r="J255" s="243" t="s">
        <v>88</v>
      </c>
      <c r="K255" s="243"/>
      <c r="L255" s="243"/>
      <c r="M255" s="252"/>
      <c r="N255" s="253"/>
      <c r="O255" s="253"/>
      <c r="P255" s="253"/>
      <c r="Q255" s="253"/>
      <c r="R255" s="253"/>
      <c r="S255" s="253"/>
      <c r="T255" s="254"/>
    </row>
    <row r="256" spans="2:39" s="3" customFormat="1" ht="58.5" customHeight="1" x14ac:dyDescent="0.2">
      <c r="B256" s="342"/>
      <c r="C256" s="243" t="s">
        <v>74</v>
      </c>
      <c r="D256" s="243"/>
      <c r="E256" s="243"/>
      <c r="F256" s="243" t="s">
        <v>524</v>
      </c>
      <c r="G256" s="243"/>
      <c r="H256" s="243" t="s">
        <v>64</v>
      </c>
      <c r="I256" s="243"/>
      <c r="J256" s="243" t="s">
        <v>88</v>
      </c>
      <c r="K256" s="243"/>
      <c r="L256" s="243"/>
      <c r="M256" s="255"/>
      <c r="N256" s="256"/>
      <c r="O256" s="256"/>
      <c r="P256" s="256"/>
      <c r="Q256" s="256"/>
      <c r="R256" s="256"/>
      <c r="S256" s="256"/>
      <c r="T256" s="257"/>
      <c r="V256" s="68"/>
      <c r="W256" s="68"/>
      <c r="X256" s="68"/>
      <c r="Y256" s="68"/>
      <c r="Z256" s="68"/>
      <c r="AA256" s="68"/>
      <c r="AB256" s="68"/>
      <c r="AC256" s="68"/>
      <c r="AD256" s="68"/>
      <c r="AE256" s="68"/>
      <c r="AF256" s="68"/>
      <c r="AG256" s="68"/>
      <c r="AH256" s="68"/>
      <c r="AI256" s="68"/>
      <c r="AJ256" s="68"/>
      <c r="AK256" s="68"/>
      <c r="AL256" s="68"/>
      <c r="AM256" s="68"/>
    </row>
    <row r="257" spans="2:39" s="3" customFormat="1" ht="14.25" x14ac:dyDescent="0.2">
      <c r="B257" s="342"/>
      <c r="C257" s="269" t="s">
        <v>76</v>
      </c>
      <c r="D257" s="269"/>
      <c r="E257" s="269"/>
      <c r="F257" s="381">
        <f>+H260</f>
        <v>1</v>
      </c>
      <c r="G257" s="381"/>
      <c r="H257" s="381">
        <v>1</v>
      </c>
      <c r="I257" s="381"/>
      <c r="J257" s="381">
        <f>+F257</f>
        <v>1</v>
      </c>
      <c r="K257" s="381"/>
      <c r="L257" s="381"/>
      <c r="M257" s="255"/>
      <c r="N257" s="256"/>
      <c r="O257" s="256"/>
      <c r="P257" s="256"/>
      <c r="Q257" s="256"/>
      <c r="R257" s="256"/>
      <c r="S257" s="256"/>
      <c r="T257" s="257"/>
      <c r="V257" s="68"/>
      <c r="W257" s="68"/>
      <c r="X257" s="68"/>
      <c r="Y257" s="68"/>
      <c r="Z257" s="68"/>
      <c r="AA257" s="68"/>
      <c r="AB257" s="68"/>
      <c r="AC257" s="68"/>
      <c r="AD257" s="68"/>
      <c r="AE257" s="68"/>
      <c r="AF257" s="68"/>
      <c r="AG257" s="68"/>
      <c r="AH257" s="68"/>
      <c r="AI257" s="68"/>
      <c r="AJ257" s="68"/>
      <c r="AK257" s="68"/>
      <c r="AL257" s="68"/>
      <c r="AM257" s="68"/>
    </row>
    <row r="258" spans="2:39" s="3" customFormat="1" ht="14.25" customHeight="1" x14ac:dyDescent="0.2">
      <c r="B258" s="342"/>
      <c r="C258" s="155"/>
      <c r="D258" s="155"/>
      <c r="E258" s="155"/>
      <c r="F258" s="154"/>
      <c r="G258" s="154"/>
      <c r="H258" s="154"/>
      <c r="I258" s="154"/>
      <c r="J258" s="154"/>
      <c r="K258" s="154"/>
      <c r="L258" s="154"/>
      <c r="M258" s="255"/>
      <c r="N258" s="256"/>
      <c r="O258" s="256"/>
      <c r="P258" s="256"/>
      <c r="Q258" s="256"/>
      <c r="R258" s="256"/>
      <c r="S258" s="256"/>
      <c r="T258" s="257"/>
    </row>
    <row r="259" spans="2:39" ht="30" x14ac:dyDescent="0.2">
      <c r="B259" s="342"/>
      <c r="C259" s="243" t="s">
        <v>77</v>
      </c>
      <c r="D259" s="243"/>
      <c r="E259" s="238" t="s">
        <v>66</v>
      </c>
      <c r="F259" s="239"/>
      <c r="G259" s="153" t="s">
        <v>78</v>
      </c>
      <c r="H259" s="283" t="s">
        <v>81</v>
      </c>
      <c r="I259" s="284"/>
      <c r="J259" s="284"/>
      <c r="K259" s="284"/>
      <c r="L259" s="285"/>
      <c r="M259" s="255"/>
      <c r="N259" s="256"/>
      <c r="O259" s="256"/>
      <c r="P259" s="256"/>
      <c r="Q259" s="256"/>
      <c r="R259" s="256"/>
      <c r="S259" s="256"/>
      <c r="T259" s="257"/>
    </row>
    <row r="260" spans="2:39" ht="27.75" customHeight="1" x14ac:dyDescent="0.2">
      <c r="B260" s="342"/>
      <c r="C260" s="251">
        <f>I160</f>
        <v>42684</v>
      </c>
      <c r="D260" s="251"/>
      <c r="E260" s="385">
        <f>J160</f>
        <v>43921</v>
      </c>
      <c r="F260" s="386"/>
      <c r="G260" s="17">
        <f>+K160</f>
        <v>0</v>
      </c>
      <c r="H260" s="487">
        <v>1</v>
      </c>
      <c r="I260" s="488"/>
      <c r="J260" s="488"/>
      <c r="K260" s="488"/>
      <c r="L260" s="489"/>
      <c r="M260" s="255"/>
      <c r="N260" s="256"/>
      <c r="O260" s="256"/>
      <c r="P260" s="256"/>
      <c r="Q260" s="256"/>
      <c r="R260" s="256"/>
      <c r="S260" s="256"/>
      <c r="T260" s="257"/>
    </row>
    <row r="261" spans="2:39" ht="14.1" customHeight="1" x14ac:dyDescent="0.2">
      <c r="B261" s="342"/>
      <c r="C261" s="238" t="s">
        <v>82</v>
      </c>
      <c r="D261" s="298"/>
      <c r="E261" s="298"/>
      <c r="F261" s="298"/>
      <c r="G261" s="298"/>
      <c r="H261" s="298"/>
      <c r="I261" s="298"/>
      <c r="J261" s="298"/>
      <c r="K261" s="298"/>
      <c r="L261" s="239"/>
      <c r="M261" s="258"/>
      <c r="N261" s="259"/>
      <c r="O261" s="259"/>
      <c r="P261" s="259"/>
      <c r="Q261" s="259"/>
      <c r="R261" s="259"/>
      <c r="S261" s="259"/>
      <c r="T261" s="260"/>
    </row>
    <row r="262" spans="2:39" s="3" customFormat="1" ht="15" customHeight="1" x14ac:dyDescent="0.2">
      <c r="B262" s="342"/>
      <c r="C262" s="238" t="s">
        <v>96</v>
      </c>
      <c r="D262" s="298"/>
      <c r="E262" s="298"/>
      <c r="F262" s="298"/>
      <c r="G262" s="239"/>
      <c r="H262" s="243" t="s">
        <v>103</v>
      </c>
      <c r="I262" s="243"/>
      <c r="J262" s="243" t="s">
        <v>98</v>
      </c>
      <c r="K262" s="243"/>
      <c r="L262" s="152" t="s">
        <v>431</v>
      </c>
      <c r="M262" s="346" t="s">
        <v>99</v>
      </c>
      <c r="N262" s="347"/>
      <c r="O262" s="347"/>
      <c r="P262" s="347"/>
      <c r="Q262" s="347"/>
      <c r="R262" s="347"/>
      <c r="S262" s="347"/>
      <c r="T262" s="348"/>
    </row>
    <row r="263" spans="2:39" ht="15" x14ac:dyDescent="0.2">
      <c r="B263" s="342"/>
      <c r="C263" s="238" t="s">
        <v>101</v>
      </c>
      <c r="D263" s="298"/>
      <c r="E263" s="298"/>
      <c r="F263" s="298"/>
      <c r="G263" s="239"/>
      <c r="H263" s="243" t="s">
        <v>101</v>
      </c>
      <c r="I263" s="243"/>
      <c r="J263" s="380" t="s">
        <v>101</v>
      </c>
      <c r="K263" s="380"/>
      <c r="L263" s="153" t="s">
        <v>101</v>
      </c>
      <c r="M263" s="322"/>
      <c r="N263" s="323"/>
      <c r="O263" s="323"/>
      <c r="P263" s="323"/>
      <c r="Q263" s="323"/>
      <c r="R263" s="323"/>
      <c r="S263" s="323"/>
      <c r="T263" s="324"/>
    </row>
    <row r="264" spans="2:39" ht="24" customHeight="1" x14ac:dyDescent="0.2">
      <c r="B264" s="342"/>
      <c r="C264" s="243" t="s">
        <v>83</v>
      </c>
      <c r="D264" s="243"/>
      <c r="E264" s="243"/>
      <c r="F264" s="243"/>
      <c r="G264" s="243" t="s">
        <v>46</v>
      </c>
      <c r="H264" s="243"/>
      <c r="I264" s="243"/>
      <c r="J264" s="243"/>
      <c r="K264" s="387" t="s">
        <v>84</v>
      </c>
      <c r="L264" s="387"/>
      <c r="M264" s="387"/>
      <c r="N264" s="387"/>
      <c r="O264" s="387"/>
      <c r="P264" s="387"/>
      <c r="Q264" s="387"/>
      <c r="R264" s="387"/>
      <c r="S264" s="387"/>
      <c r="T264" s="388"/>
    </row>
    <row r="265" spans="2:39" ht="23.45" customHeight="1" x14ac:dyDescent="0.2">
      <c r="B265" s="342"/>
      <c r="C265" s="243" t="s">
        <v>85</v>
      </c>
      <c r="D265" s="243"/>
      <c r="E265" s="243" t="s">
        <v>525</v>
      </c>
      <c r="F265" s="243"/>
      <c r="G265" s="243"/>
      <c r="H265" s="243"/>
      <c r="I265" s="243"/>
      <c r="J265" s="243"/>
      <c r="K265" s="389"/>
      <c r="L265" s="389"/>
      <c r="M265" s="389"/>
      <c r="N265" s="389"/>
      <c r="O265" s="389"/>
      <c r="P265" s="389"/>
      <c r="Q265" s="389"/>
      <c r="R265" s="389"/>
      <c r="S265" s="389"/>
      <c r="T265" s="390"/>
    </row>
    <row r="266" spans="2:39" ht="30.6" customHeight="1" x14ac:dyDescent="0.2">
      <c r="B266" s="342"/>
      <c r="C266" s="302" t="s">
        <v>727</v>
      </c>
      <c r="D266" s="218"/>
      <c r="E266" s="302" t="s">
        <v>728</v>
      </c>
      <c r="F266" s="218"/>
      <c r="G266" s="302" t="s">
        <v>621</v>
      </c>
      <c r="H266" s="223"/>
      <c r="I266" s="223"/>
      <c r="J266" s="224"/>
      <c r="K266" s="219" t="s">
        <v>732</v>
      </c>
      <c r="L266" s="220"/>
      <c r="M266" s="220"/>
      <c r="N266" s="220"/>
      <c r="O266" s="220"/>
      <c r="P266" s="220"/>
      <c r="Q266" s="220"/>
      <c r="R266" s="220"/>
      <c r="S266" s="220"/>
      <c r="T266" s="221"/>
    </row>
    <row r="267" spans="2:39" ht="37.9" customHeight="1" x14ac:dyDescent="0.2">
      <c r="B267" s="342"/>
      <c r="C267" s="302" t="s">
        <v>727</v>
      </c>
      <c r="D267" s="218"/>
      <c r="E267" s="302" t="s">
        <v>729</v>
      </c>
      <c r="F267" s="218"/>
      <c r="G267" s="302" t="s">
        <v>738</v>
      </c>
      <c r="H267" s="223"/>
      <c r="I267" s="223"/>
      <c r="J267" s="224"/>
      <c r="K267" s="219" t="s">
        <v>732</v>
      </c>
      <c r="L267" s="220"/>
      <c r="M267" s="220"/>
      <c r="N267" s="220"/>
      <c r="O267" s="220"/>
      <c r="P267" s="220"/>
      <c r="Q267" s="220"/>
      <c r="R267" s="220"/>
      <c r="S267" s="220"/>
      <c r="T267" s="221"/>
    </row>
    <row r="268" spans="2:39" ht="30.6" customHeight="1" x14ac:dyDescent="0.2">
      <c r="B268" s="483"/>
      <c r="C268" s="302" t="s">
        <v>727</v>
      </c>
      <c r="D268" s="218"/>
      <c r="E268" s="302" t="s">
        <v>728</v>
      </c>
      <c r="F268" s="218"/>
      <c r="G268" s="302" t="s">
        <v>730</v>
      </c>
      <c r="H268" s="223"/>
      <c r="I268" s="223"/>
      <c r="J268" s="224"/>
      <c r="K268" s="219" t="s">
        <v>732</v>
      </c>
      <c r="L268" s="220"/>
      <c r="M268" s="220"/>
      <c r="N268" s="220"/>
      <c r="O268" s="220"/>
      <c r="P268" s="220"/>
      <c r="Q268" s="220"/>
      <c r="R268" s="220"/>
      <c r="S268" s="220"/>
      <c r="T268" s="221"/>
    </row>
    <row r="269" spans="2:39" ht="27.75" customHeight="1" x14ac:dyDescent="0.2">
      <c r="B269" s="238"/>
      <c r="C269" s="298"/>
      <c r="D269" s="298"/>
      <c r="E269" s="298"/>
      <c r="F269" s="298"/>
      <c r="G269" s="298"/>
      <c r="H269" s="298"/>
      <c r="I269" s="298"/>
      <c r="J269" s="298"/>
      <c r="K269" s="298"/>
      <c r="L269" s="298"/>
      <c r="M269" s="298"/>
      <c r="N269" s="298"/>
      <c r="O269" s="298"/>
      <c r="P269" s="298"/>
      <c r="Q269" s="298"/>
      <c r="R269" s="298"/>
      <c r="S269" s="298"/>
      <c r="T269" s="239"/>
    </row>
    <row r="270" spans="2:39" ht="27" customHeight="1" x14ac:dyDescent="0.2">
      <c r="B270" s="341" t="s">
        <v>89</v>
      </c>
      <c r="C270" s="491" t="s">
        <v>596</v>
      </c>
      <c r="D270" s="435"/>
      <c r="E270" s="435"/>
      <c r="F270" s="435"/>
      <c r="G270" s="435"/>
      <c r="H270" s="435"/>
      <c r="I270" s="435"/>
      <c r="J270" s="435"/>
      <c r="K270" s="435"/>
      <c r="L270" s="435"/>
      <c r="M270" s="435"/>
      <c r="N270" s="435"/>
      <c r="O270" s="435"/>
      <c r="P270" s="435"/>
      <c r="Q270" s="435"/>
      <c r="R270" s="435"/>
      <c r="S270" s="435"/>
      <c r="T270" s="492"/>
    </row>
    <row r="271" spans="2:39" ht="14.1" customHeight="1" x14ac:dyDescent="0.2">
      <c r="B271" s="342"/>
      <c r="C271" s="247" t="s">
        <v>119</v>
      </c>
      <c r="D271" s="248"/>
      <c r="E271" s="248"/>
      <c r="F271" s="248"/>
      <c r="G271" s="248"/>
      <c r="H271" s="248"/>
      <c r="I271" s="248"/>
      <c r="J271" s="248"/>
      <c r="K271" s="248"/>
      <c r="L271" s="249"/>
      <c r="M271" s="247"/>
      <c r="N271" s="248"/>
      <c r="O271" s="248"/>
      <c r="P271" s="248"/>
      <c r="Q271" s="248"/>
      <c r="R271" s="248"/>
      <c r="S271" s="248"/>
      <c r="T271" s="249"/>
    </row>
    <row r="272" spans="2:39" ht="27.75" customHeight="1" x14ac:dyDescent="0.2">
      <c r="B272" s="342"/>
      <c r="C272" s="243" t="s">
        <v>74</v>
      </c>
      <c r="D272" s="243"/>
      <c r="E272" s="243"/>
      <c r="F272" s="243" t="s">
        <v>524</v>
      </c>
      <c r="G272" s="243"/>
      <c r="H272" s="243" t="s">
        <v>64</v>
      </c>
      <c r="I272" s="243"/>
      <c r="J272" s="243" t="s">
        <v>75</v>
      </c>
      <c r="K272" s="243"/>
      <c r="L272" s="243"/>
      <c r="M272" s="252"/>
      <c r="N272" s="253"/>
      <c r="O272" s="253"/>
      <c r="P272" s="253"/>
      <c r="Q272" s="253"/>
      <c r="R272" s="253"/>
      <c r="S272" s="253"/>
      <c r="T272" s="254"/>
    </row>
    <row r="273" spans="2:23" ht="21.6" customHeight="1" x14ac:dyDescent="0.2">
      <c r="B273" s="342"/>
      <c r="C273" s="269" t="s">
        <v>76</v>
      </c>
      <c r="D273" s="269"/>
      <c r="E273" s="269"/>
      <c r="F273" s="381">
        <v>1</v>
      </c>
      <c r="G273" s="381"/>
      <c r="H273" s="381">
        <v>1</v>
      </c>
      <c r="I273" s="381"/>
      <c r="J273" s="392">
        <f>F273-H273</f>
        <v>0</v>
      </c>
      <c r="K273" s="392"/>
      <c r="L273" s="392"/>
      <c r="M273" s="258"/>
      <c r="N273" s="259"/>
      <c r="O273" s="259"/>
      <c r="P273" s="259"/>
      <c r="Q273" s="259"/>
      <c r="R273" s="259"/>
      <c r="S273" s="259"/>
      <c r="T273" s="260"/>
    </row>
    <row r="274" spans="2:23" ht="24" customHeight="1" x14ac:dyDescent="0.2">
      <c r="B274" s="342"/>
      <c r="C274" s="288" t="s">
        <v>83</v>
      </c>
      <c r="D274" s="288"/>
      <c r="E274" s="288"/>
      <c r="F274" s="288"/>
      <c r="G274" s="288" t="s">
        <v>46</v>
      </c>
      <c r="H274" s="288"/>
      <c r="I274" s="288"/>
      <c r="J274" s="288"/>
      <c r="K274" s="289" t="s">
        <v>84</v>
      </c>
      <c r="L274" s="290"/>
      <c r="M274" s="290"/>
      <c r="N274" s="290"/>
      <c r="O274" s="290"/>
      <c r="P274" s="290"/>
      <c r="Q274" s="290"/>
      <c r="R274" s="290"/>
      <c r="S274" s="290"/>
      <c r="T274" s="291"/>
    </row>
    <row r="275" spans="2:23" ht="24.4" customHeight="1" x14ac:dyDescent="0.2">
      <c r="B275" s="342"/>
      <c r="C275" s="288" t="s">
        <v>85</v>
      </c>
      <c r="D275" s="288"/>
      <c r="E275" s="288" t="s">
        <v>525</v>
      </c>
      <c r="F275" s="288"/>
      <c r="G275" s="288"/>
      <c r="H275" s="288"/>
      <c r="I275" s="288"/>
      <c r="J275" s="288"/>
      <c r="K275" s="292"/>
      <c r="L275" s="293"/>
      <c r="M275" s="293"/>
      <c r="N275" s="293"/>
      <c r="O275" s="293"/>
      <c r="P275" s="293"/>
      <c r="Q275" s="293"/>
      <c r="R275" s="293"/>
      <c r="S275" s="293"/>
      <c r="T275" s="294"/>
    </row>
    <row r="276" spans="2:23" ht="30" customHeight="1" x14ac:dyDescent="0.2">
      <c r="B276" s="342"/>
      <c r="C276" s="302" t="s">
        <v>731</v>
      </c>
      <c r="D276" s="218"/>
      <c r="E276" s="302" t="s">
        <v>698</v>
      </c>
      <c r="F276" s="218"/>
      <c r="G276" s="302" t="s">
        <v>621</v>
      </c>
      <c r="H276" s="223"/>
      <c r="I276" s="223"/>
      <c r="J276" s="224"/>
      <c r="K276" s="219" t="s">
        <v>732</v>
      </c>
      <c r="L276" s="220"/>
      <c r="M276" s="220"/>
      <c r="N276" s="220"/>
      <c r="O276" s="220"/>
      <c r="P276" s="220"/>
      <c r="Q276" s="220"/>
      <c r="R276" s="220"/>
      <c r="S276" s="220"/>
      <c r="T276" s="221"/>
    </row>
    <row r="277" spans="2:23" ht="38.450000000000003" customHeight="1" x14ac:dyDescent="0.2">
      <c r="B277" s="342"/>
      <c r="C277" s="302" t="s">
        <v>731</v>
      </c>
      <c r="D277" s="218"/>
      <c r="E277" s="302" t="s">
        <v>698</v>
      </c>
      <c r="F277" s="218"/>
      <c r="G277" s="302" t="s">
        <v>663</v>
      </c>
      <c r="H277" s="223"/>
      <c r="I277" s="223"/>
      <c r="J277" s="224"/>
      <c r="K277" s="219" t="s">
        <v>732</v>
      </c>
      <c r="L277" s="220"/>
      <c r="M277" s="220"/>
      <c r="N277" s="220"/>
      <c r="O277" s="220"/>
      <c r="P277" s="220"/>
      <c r="Q277" s="220"/>
      <c r="R277" s="220"/>
      <c r="S277" s="220"/>
      <c r="T277" s="221"/>
    </row>
    <row r="278" spans="2:23" ht="30.6" customHeight="1" x14ac:dyDescent="0.2">
      <c r="B278" s="342"/>
      <c r="C278" s="302" t="s">
        <v>650</v>
      </c>
      <c r="D278" s="224"/>
      <c r="E278" s="302"/>
      <c r="F278" s="218"/>
      <c r="G278" s="216" t="s">
        <v>664</v>
      </c>
      <c r="H278" s="217"/>
      <c r="I278" s="217"/>
      <c r="J278" s="218"/>
      <c r="K278" s="219" t="s">
        <v>732</v>
      </c>
      <c r="L278" s="220"/>
      <c r="M278" s="220"/>
      <c r="N278" s="220"/>
      <c r="O278" s="220"/>
      <c r="P278" s="220"/>
      <c r="Q278" s="220"/>
      <c r="R278" s="220"/>
      <c r="S278" s="220"/>
      <c r="T278" s="221"/>
    </row>
    <row r="279" spans="2:23" ht="30.6" customHeight="1" x14ac:dyDescent="0.2">
      <c r="B279" s="342"/>
      <c r="C279" s="302" t="s">
        <v>668</v>
      </c>
      <c r="D279" s="224"/>
      <c r="E279" s="302"/>
      <c r="F279" s="218"/>
      <c r="G279" s="216" t="s">
        <v>664</v>
      </c>
      <c r="H279" s="217"/>
      <c r="I279" s="217"/>
      <c r="J279" s="218"/>
      <c r="K279" s="480" t="s">
        <v>732</v>
      </c>
      <c r="L279" s="481"/>
      <c r="M279" s="481"/>
      <c r="N279" s="481"/>
      <c r="O279" s="481"/>
      <c r="P279" s="481"/>
      <c r="Q279" s="481"/>
      <c r="R279" s="481"/>
      <c r="S279" s="481"/>
      <c r="T279" s="482"/>
    </row>
    <row r="280" spans="2:23" ht="30.6" customHeight="1" x14ac:dyDescent="0.2">
      <c r="B280" s="342"/>
      <c r="C280" s="302" t="s">
        <v>657</v>
      </c>
      <c r="D280" s="224"/>
      <c r="E280" s="302" t="s">
        <v>669</v>
      </c>
      <c r="F280" s="224"/>
      <c r="G280" s="216" t="s">
        <v>664</v>
      </c>
      <c r="H280" s="217"/>
      <c r="I280" s="217"/>
      <c r="J280" s="218"/>
      <c r="K280" s="480" t="s">
        <v>732</v>
      </c>
      <c r="L280" s="481"/>
      <c r="M280" s="481"/>
      <c r="N280" s="481"/>
      <c r="O280" s="481"/>
      <c r="P280" s="481"/>
      <c r="Q280" s="481"/>
      <c r="R280" s="481"/>
      <c r="S280" s="481"/>
      <c r="T280" s="482"/>
    </row>
    <row r="281" spans="2:23" ht="27.75" customHeight="1" x14ac:dyDescent="0.2">
      <c r="B281" s="238"/>
      <c r="C281" s="298"/>
      <c r="D281" s="298"/>
      <c r="E281" s="298"/>
      <c r="F281" s="298"/>
      <c r="G281" s="298"/>
      <c r="H281" s="298"/>
      <c r="I281" s="298"/>
      <c r="J281" s="298"/>
      <c r="K281" s="298"/>
      <c r="L281" s="298"/>
      <c r="M281" s="298"/>
      <c r="N281" s="298"/>
      <c r="O281" s="298"/>
      <c r="P281" s="298"/>
      <c r="Q281" s="298"/>
      <c r="R281" s="298"/>
      <c r="S281" s="298"/>
      <c r="T281" s="239"/>
    </row>
    <row r="282" spans="2:23" ht="25.9" customHeight="1" x14ac:dyDescent="0.2">
      <c r="B282" s="359" t="s">
        <v>104</v>
      </c>
      <c r="C282" s="360"/>
      <c r="D282" s="360"/>
      <c r="E282" s="360"/>
      <c r="F282" s="360"/>
      <c r="G282" s="360"/>
      <c r="H282" s="360"/>
      <c r="I282" s="360"/>
      <c r="J282" s="360"/>
      <c r="K282" s="360"/>
      <c r="L282" s="360"/>
      <c r="M282" s="360"/>
      <c r="N282" s="360"/>
      <c r="O282" s="360"/>
      <c r="P282" s="360"/>
      <c r="Q282" s="360"/>
      <c r="R282" s="360"/>
      <c r="S282" s="360"/>
      <c r="T282" s="361"/>
    </row>
    <row r="283" spans="2:23" ht="23.45" customHeight="1" x14ac:dyDescent="0.2">
      <c r="B283" s="377" t="s">
        <v>48</v>
      </c>
      <c r="C283" s="378"/>
      <c r="D283" s="378"/>
      <c r="E283" s="378"/>
      <c r="F283" s="379"/>
      <c r="G283" s="434" t="s">
        <v>105</v>
      </c>
      <c r="H283" s="434"/>
      <c r="I283" s="434"/>
      <c r="J283" s="434"/>
      <c r="K283" s="434"/>
      <c r="L283" s="434"/>
      <c r="M283" s="434"/>
      <c r="N283" s="434"/>
      <c r="O283" s="434"/>
      <c r="P283" s="434"/>
      <c r="Q283" s="434"/>
      <c r="R283" s="434"/>
      <c r="S283" s="377" t="s">
        <v>106</v>
      </c>
      <c r="T283" s="379"/>
    </row>
    <row r="284" spans="2:23" ht="174.6" customHeight="1" x14ac:dyDescent="0.2">
      <c r="B284" s="243" t="s">
        <v>516</v>
      </c>
      <c r="C284" s="243"/>
      <c r="D284" s="243"/>
      <c r="E284" s="243"/>
      <c r="F284" s="243"/>
      <c r="G284" s="269" t="s">
        <v>873</v>
      </c>
      <c r="H284" s="269"/>
      <c r="I284" s="269"/>
      <c r="J284" s="269"/>
      <c r="K284" s="269"/>
      <c r="L284" s="269"/>
      <c r="M284" s="269"/>
      <c r="N284" s="269"/>
      <c r="O284" s="269"/>
      <c r="P284" s="269"/>
      <c r="Q284" s="269"/>
      <c r="R284" s="269"/>
      <c r="S284" s="322" t="s">
        <v>689</v>
      </c>
      <c r="T284" s="324"/>
      <c r="V284" s="490"/>
      <c r="W284" s="490"/>
    </row>
    <row r="285" spans="2:23" ht="52.15" customHeight="1" x14ac:dyDescent="0.2">
      <c r="B285" s="243" t="s">
        <v>754</v>
      </c>
      <c r="C285" s="243"/>
      <c r="D285" s="243"/>
      <c r="E285" s="243"/>
      <c r="F285" s="243"/>
      <c r="G285" s="269" t="s">
        <v>814</v>
      </c>
      <c r="H285" s="269"/>
      <c r="I285" s="269"/>
      <c r="J285" s="269"/>
      <c r="K285" s="269"/>
      <c r="L285" s="269"/>
      <c r="M285" s="269"/>
      <c r="N285" s="269"/>
      <c r="O285" s="269"/>
      <c r="P285" s="269"/>
      <c r="Q285" s="269"/>
      <c r="R285" s="269"/>
      <c r="S285" s="322" t="s">
        <v>695</v>
      </c>
      <c r="T285" s="324"/>
    </row>
    <row r="286" spans="2:23" ht="40.9" customHeight="1" x14ac:dyDescent="0.2">
      <c r="B286" s="243" t="s">
        <v>815</v>
      </c>
      <c r="C286" s="243"/>
      <c r="D286" s="243"/>
      <c r="E286" s="243"/>
      <c r="F286" s="243"/>
      <c r="G286" s="322" t="s">
        <v>816</v>
      </c>
      <c r="H286" s="323"/>
      <c r="I286" s="323"/>
      <c r="J286" s="323"/>
      <c r="K286" s="323"/>
      <c r="L286" s="323"/>
      <c r="M286" s="323"/>
      <c r="N286" s="323"/>
      <c r="O286" s="323"/>
      <c r="P286" s="323"/>
      <c r="Q286" s="323"/>
      <c r="R286" s="324"/>
      <c r="S286" s="357"/>
      <c r="T286" s="358"/>
    </row>
    <row r="287" spans="2:23" ht="37.15" customHeight="1" x14ac:dyDescent="0.2">
      <c r="B287" s="353" t="s">
        <v>699</v>
      </c>
      <c r="C287" s="353"/>
      <c r="D287" s="353"/>
      <c r="E287" s="353"/>
      <c r="F287" s="353"/>
      <c r="G287" s="354" t="s">
        <v>981</v>
      </c>
      <c r="H287" s="355"/>
      <c r="I287" s="355"/>
      <c r="J287" s="355"/>
      <c r="K287" s="355"/>
      <c r="L287" s="355"/>
      <c r="M287" s="355"/>
      <c r="N287" s="355"/>
      <c r="O287" s="355"/>
      <c r="P287" s="355"/>
      <c r="Q287" s="355"/>
      <c r="R287" s="356"/>
      <c r="S287" s="357"/>
      <c r="T287" s="358"/>
    </row>
    <row r="288" spans="2:23" ht="26.25" customHeight="1" x14ac:dyDescent="0.2">
      <c r="B288" s="359" t="s">
        <v>739</v>
      </c>
      <c r="C288" s="360"/>
      <c r="D288" s="360"/>
      <c r="E288" s="360"/>
      <c r="F288" s="360"/>
      <c r="G288" s="360"/>
      <c r="H288" s="360"/>
      <c r="I288" s="360"/>
      <c r="J288" s="360"/>
      <c r="K288" s="360"/>
      <c r="L288" s="360"/>
      <c r="M288" s="360"/>
      <c r="N288" s="360"/>
      <c r="O288" s="360"/>
      <c r="P288" s="360"/>
      <c r="Q288" s="360"/>
      <c r="R288" s="360"/>
      <c r="S288" s="360"/>
      <c r="T288" s="361"/>
    </row>
    <row r="289" spans="1:24" ht="23.25" customHeight="1" x14ac:dyDescent="0.2">
      <c r="B289" s="382" t="s">
        <v>48</v>
      </c>
      <c r="C289" s="383"/>
      <c r="D289" s="383"/>
      <c r="E289" s="383"/>
      <c r="F289" s="384"/>
      <c r="G289" s="377" t="s">
        <v>105</v>
      </c>
      <c r="H289" s="378"/>
      <c r="I289" s="378"/>
      <c r="J289" s="378"/>
      <c r="K289" s="378"/>
      <c r="L289" s="378"/>
      <c r="M289" s="378"/>
      <c r="N289" s="378"/>
      <c r="O289" s="378"/>
      <c r="P289" s="378"/>
      <c r="Q289" s="378"/>
      <c r="R289" s="379"/>
      <c r="S289" s="377" t="s">
        <v>106</v>
      </c>
      <c r="T289" s="379"/>
    </row>
    <row r="290" spans="1:24" ht="408.6" customHeight="1" x14ac:dyDescent="0.2">
      <c r="B290" s="252" t="s">
        <v>811</v>
      </c>
      <c r="C290" s="253"/>
      <c r="D290" s="253"/>
      <c r="E290" s="253"/>
      <c r="F290" s="254"/>
      <c r="G290" s="362" t="s">
        <v>868</v>
      </c>
      <c r="H290" s="363"/>
      <c r="I290" s="363"/>
      <c r="J290" s="363"/>
      <c r="K290" s="363"/>
      <c r="L290" s="363"/>
      <c r="M290" s="363"/>
      <c r="N290" s="363"/>
      <c r="O290" s="363"/>
      <c r="P290" s="363"/>
      <c r="Q290" s="363"/>
      <c r="R290" s="364"/>
      <c r="S290" s="252" t="s">
        <v>866</v>
      </c>
      <c r="T290" s="254"/>
    </row>
    <row r="291" spans="1:24" ht="94.9" customHeight="1" x14ac:dyDescent="0.2">
      <c r="B291" s="258"/>
      <c r="C291" s="259"/>
      <c r="D291" s="259"/>
      <c r="E291" s="259"/>
      <c r="F291" s="260"/>
      <c r="G291" s="365"/>
      <c r="H291" s="366"/>
      <c r="I291" s="366"/>
      <c r="J291" s="366"/>
      <c r="K291" s="366"/>
      <c r="L291" s="366"/>
      <c r="M291" s="366"/>
      <c r="N291" s="366"/>
      <c r="O291" s="366"/>
      <c r="P291" s="366"/>
      <c r="Q291" s="366"/>
      <c r="R291" s="367"/>
      <c r="S291" s="258"/>
      <c r="T291" s="260"/>
    </row>
    <row r="292" spans="1:24" ht="219" customHeight="1" x14ac:dyDescent="0.2">
      <c r="B292" s="343" t="s">
        <v>869</v>
      </c>
      <c r="C292" s="344"/>
      <c r="D292" s="344"/>
      <c r="E292" s="344"/>
      <c r="F292" s="345"/>
      <c r="G292" s="343" t="s">
        <v>870</v>
      </c>
      <c r="H292" s="344"/>
      <c r="I292" s="344"/>
      <c r="J292" s="344"/>
      <c r="K292" s="344"/>
      <c r="L292" s="344"/>
      <c r="M292" s="344"/>
      <c r="N292" s="344"/>
      <c r="O292" s="344"/>
      <c r="P292" s="344"/>
      <c r="Q292" s="344"/>
      <c r="R292" s="345"/>
      <c r="S292" s="322" t="s">
        <v>867</v>
      </c>
      <c r="T292" s="324"/>
    </row>
    <row r="293" spans="1:24" ht="94.5" customHeight="1" x14ac:dyDescent="0.2">
      <c r="B293" s="382" t="s">
        <v>809</v>
      </c>
      <c r="C293" s="383"/>
      <c r="D293" s="383"/>
      <c r="E293" s="383"/>
      <c r="F293" s="384"/>
      <c r="G293" s="434" t="s">
        <v>105</v>
      </c>
      <c r="H293" s="434"/>
      <c r="I293" s="434"/>
      <c r="J293" s="434"/>
      <c r="K293" s="434"/>
      <c r="L293" s="434"/>
      <c r="M293" s="434"/>
      <c r="N293" s="434"/>
      <c r="O293" s="434"/>
      <c r="P293" s="434"/>
      <c r="Q293" s="434"/>
      <c r="R293" s="434"/>
      <c r="S293" s="377" t="s">
        <v>106</v>
      </c>
      <c r="T293" s="379"/>
    </row>
    <row r="294" spans="1:24" ht="211.15" customHeight="1" x14ac:dyDescent="0.2">
      <c r="B294" s="252" t="s">
        <v>726</v>
      </c>
      <c r="C294" s="253"/>
      <c r="D294" s="253"/>
      <c r="E294" s="253"/>
      <c r="F294" s="254"/>
      <c r="G294" s="369" t="s">
        <v>1044</v>
      </c>
      <c r="H294" s="477"/>
      <c r="I294" s="477"/>
      <c r="J294" s="477"/>
      <c r="K294" s="477"/>
      <c r="L294" s="477"/>
      <c r="M294" s="477"/>
      <c r="N294" s="477"/>
      <c r="O294" s="477"/>
      <c r="P294" s="477"/>
      <c r="Q294" s="477"/>
      <c r="R294" s="478"/>
      <c r="S294" s="479" t="s">
        <v>697</v>
      </c>
      <c r="T294" s="457"/>
      <c r="W294" s="470"/>
      <c r="X294" s="470"/>
    </row>
    <row r="295" spans="1:24" ht="339" customHeight="1" x14ac:dyDescent="0.2">
      <c r="B295" s="255"/>
      <c r="C295" s="443"/>
      <c r="D295" s="443"/>
      <c r="E295" s="443"/>
      <c r="F295" s="257"/>
      <c r="G295" s="369" t="s">
        <v>1045</v>
      </c>
      <c r="H295" s="471"/>
      <c r="I295" s="471"/>
      <c r="J295" s="471"/>
      <c r="K295" s="471"/>
      <c r="L295" s="471"/>
      <c r="M295" s="471"/>
      <c r="N295" s="471"/>
      <c r="O295" s="471"/>
      <c r="P295" s="471"/>
      <c r="Q295" s="471"/>
      <c r="R295" s="472"/>
      <c r="S295" s="457"/>
      <c r="T295" s="457"/>
      <c r="W295" s="470"/>
      <c r="X295" s="470"/>
    </row>
    <row r="296" spans="1:24" ht="248.45" customHeight="1" x14ac:dyDescent="0.2">
      <c r="A296" s="75"/>
      <c r="B296" s="255"/>
      <c r="C296" s="443"/>
      <c r="D296" s="443"/>
      <c r="E296" s="443"/>
      <c r="F296" s="257"/>
      <c r="G296" s="234" t="s">
        <v>1042</v>
      </c>
      <c r="H296" s="368"/>
      <c r="I296" s="368"/>
      <c r="J296" s="368"/>
      <c r="K296" s="368"/>
      <c r="L296" s="368"/>
      <c r="M296" s="368"/>
      <c r="N296" s="368"/>
      <c r="O296" s="368"/>
      <c r="P296" s="368"/>
      <c r="Q296" s="368"/>
      <c r="R296" s="368"/>
      <c r="S296" s="457"/>
      <c r="T296" s="457"/>
      <c r="W296" s="470"/>
      <c r="X296" s="470"/>
    </row>
    <row r="297" spans="1:24" ht="255.6" customHeight="1" x14ac:dyDescent="0.2">
      <c r="B297" s="255"/>
      <c r="C297" s="443"/>
      <c r="D297" s="443"/>
      <c r="E297" s="443"/>
      <c r="F297" s="257"/>
      <c r="G297" s="234" t="s">
        <v>1043</v>
      </c>
      <c r="H297" s="368"/>
      <c r="I297" s="368"/>
      <c r="J297" s="368"/>
      <c r="K297" s="368"/>
      <c r="L297" s="368"/>
      <c r="M297" s="368"/>
      <c r="N297" s="368"/>
      <c r="O297" s="368"/>
      <c r="P297" s="368"/>
      <c r="Q297" s="368"/>
      <c r="R297" s="368"/>
      <c r="S297" s="457"/>
      <c r="T297" s="457"/>
      <c r="W297" s="470"/>
      <c r="X297" s="470"/>
    </row>
    <row r="298" spans="1:24" ht="273" customHeight="1" x14ac:dyDescent="0.2">
      <c r="B298" s="255"/>
      <c r="C298" s="443"/>
      <c r="D298" s="443"/>
      <c r="E298" s="443"/>
      <c r="F298" s="257"/>
      <c r="G298" s="473" t="s">
        <v>724</v>
      </c>
      <c r="H298" s="474"/>
      <c r="I298" s="474"/>
      <c r="J298" s="474"/>
      <c r="K298" s="474"/>
      <c r="L298" s="474"/>
      <c r="M298" s="474"/>
      <c r="N298" s="474"/>
      <c r="O298" s="474"/>
      <c r="P298" s="474"/>
      <c r="Q298" s="474"/>
      <c r="R298" s="474"/>
      <c r="S298" s="457"/>
      <c r="T298" s="457"/>
      <c r="W298" s="470"/>
      <c r="X298" s="470"/>
    </row>
    <row r="299" spans="1:24" ht="223.15" customHeight="1" x14ac:dyDescent="0.2">
      <c r="B299" s="255"/>
      <c r="C299" s="443"/>
      <c r="D299" s="443"/>
      <c r="E299" s="443"/>
      <c r="F299" s="257"/>
      <c r="G299" s="375" t="s">
        <v>700</v>
      </c>
      <c r="H299" s="376"/>
      <c r="I299" s="376"/>
      <c r="J299" s="376"/>
      <c r="K299" s="376"/>
      <c r="L299" s="376"/>
      <c r="M299" s="376"/>
      <c r="N299" s="376"/>
      <c r="O299" s="376"/>
      <c r="P299" s="376"/>
      <c r="Q299" s="376"/>
      <c r="R299" s="376"/>
      <c r="S299" s="457"/>
      <c r="T299" s="457"/>
      <c r="W299" s="470"/>
      <c r="X299" s="470"/>
    </row>
    <row r="300" spans="1:24" ht="208.9" customHeight="1" x14ac:dyDescent="0.2">
      <c r="B300" s="255"/>
      <c r="C300" s="443"/>
      <c r="D300" s="443"/>
      <c r="E300" s="443"/>
      <c r="F300" s="257"/>
      <c r="G300" s="473" t="s">
        <v>810</v>
      </c>
      <c r="H300" s="474"/>
      <c r="I300" s="474"/>
      <c r="J300" s="474"/>
      <c r="K300" s="474"/>
      <c r="L300" s="474"/>
      <c r="M300" s="474"/>
      <c r="N300" s="474"/>
      <c r="O300" s="474"/>
      <c r="P300" s="474"/>
      <c r="Q300" s="474"/>
      <c r="R300" s="474"/>
      <c r="S300" s="457"/>
      <c r="T300" s="457"/>
      <c r="W300" s="470"/>
      <c r="X300" s="470"/>
    </row>
    <row r="301" spans="1:24" ht="210.6" customHeight="1" x14ac:dyDescent="0.2">
      <c r="B301" s="255"/>
      <c r="C301" s="443"/>
      <c r="D301" s="443"/>
      <c r="E301" s="443"/>
      <c r="F301" s="257"/>
      <c r="G301" s="375" t="s">
        <v>707</v>
      </c>
      <c r="H301" s="376"/>
      <c r="I301" s="376"/>
      <c r="J301" s="376"/>
      <c r="K301" s="376"/>
      <c r="L301" s="376"/>
      <c r="M301" s="376"/>
      <c r="N301" s="376"/>
      <c r="O301" s="376"/>
      <c r="P301" s="376"/>
      <c r="Q301" s="376"/>
      <c r="R301" s="444"/>
      <c r="S301" s="457"/>
      <c r="T301" s="457"/>
      <c r="W301" s="470"/>
      <c r="X301" s="470"/>
    </row>
    <row r="302" spans="1:24" ht="141.6" customHeight="1" x14ac:dyDescent="0.2">
      <c r="B302" s="255"/>
      <c r="C302" s="443"/>
      <c r="D302" s="443"/>
      <c r="E302" s="443"/>
      <c r="F302" s="257"/>
      <c r="G302" s="375" t="s">
        <v>740</v>
      </c>
      <c r="H302" s="376"/>
      <c r="I302" s="376"/>
      <c r="J302" s="376"/>
      <c r="K302" s="376"/>
      <c r="L302" s="376"/>
      <c r="M302" s="376"/>
      <c r="N302" s="376"/>
      <c r="O302" s="376"/>
      <c r="P302" s="376"/>
      <c r="Q302" s="376"/>
      <c r="R302" s="444"/>
      <c r="S302" s="457"/>
      <c r="T302" s="457"/>
      <c r="W302" s="470"/>
      <c r="X302" s="470"/>
    </row>
    <row r="303" spans="1:24" ht="82.9" customHeight="1" x14ac:dyDescent="0.2">
      <c r="B303" s="255"/>
      <c r="C303" s="443"/>
      <c r="D303" s="443"/>
      <c r="E303" s="443"/>
      <c r="F303" s="257"/>
      <c r="G303" s="375" t="s">
        <v>933</v>
      </c>
      <c r="H303" s="475"/>
      <c r="I303" s="475"/>
      <c r="J303" s="475"/>
      <c r="K303" s="475"/>
      <c r="L303" s="475"/>
      <c r="M303" s="475"/>
      <c r="N303" s="475"/>
      <c r="O303" s="475"/>
      <c r="P303" s="475"/>
      <c r="Q303" s="475"/>
      <c r="R303" s="476"/>
      <c r="S303" s="457"/>
      <c r="T303" s="457"/>
      <c r="W303" s="470"/>
      <c r="X303" s="470"/>
    </row>
    <row r="304" spans="1:24" ht="266.45" customHeight="1" x14ac:dyDescent="0.2">
      <c r="B304" s="255"/>
      <c r="C304" s="443"/>
      <c r="D304" s="443"/>
      <c r="E304" s="443"/>
      <c r="F304" s="257"/>
      <c r="G304" s="234" t="s">
        <v>1041</v>
      </c>
      <c r="H304" s="368"/>
      <c r="I304" s="368"/>
      <c r="J304" s="368"/>
      <c r="K304" s="368"/>
      <c r="L304" s="368"/>
      <c r="M304" s="368"/>
      <c r="N304" s="368"/>
      <c r="O304" s="368"/>
      <c r="P304" s="368"/>
      <c r="Q304" s="368"/>
      <c r="R304" s="368"/>
      <c r="S304" s="457"/>
      <c r="T304" s="457"/>
      <c r="W304" s="470"/>
      <c r="X304" s="470"/>
    </row>
    <row r="305" spans="2:24" ht="408.6" customHeight="1" x14ac:dyDescent="0.2">
      <c r="B305" s="255"/>
      <c r="C305" s="443"/>
      <c r="D305" s="443"/>
      <c r="E305" s="443"/>
      <c r="F305" s="257"/>
      <c r="G305" s="458" t="s">
        <v>1040</v>
      </c>
      <c r="H305" s="459"/>
      <c r="I305" s="459"/>
      <c r="J305" s="459"/>
      <c r="K305" s="459"/>
      <c r="L305" s="459"/>
      <c r="M305" s="459"/>
      <c r="N305" s="459"/>
      <c r="O305" s="459"/>
      <c r="P305" s="459"/>
      <c r="Q305" s="459"/>
      <c r="R305" s="460"/>
      <c r="S305" s="457"/>
      <c r="T305" s="457"/>
      <c r="W305" s="470"/>
      <c r="X305" s="470"/>
    </row>
    <row r="306" spans="2:24" ht="51" customHeight="1" x14ac:dyDescent="0.2">
      <c r="B306" s="255"/>
      <c r="C306" s="443"/>
      <c r="D306" s="443"/>
      <c r="E306" s="443"/>
      <c r="F306" s="257"/>
      <c r="G306" s="461"/>
      <c r="H306" s="462"/>
      <c r="I306" s="462"/>
      <c r="J306" s="462"/>
      <c r="K306" s="462"/>
      <c r="L306" s="462"/>
      <c r="M306" s="462"/>
      <c r="N306" s="462"/>
      <c r="O306" s="462"/>
      <c r="P306" s="462"/>
      <c r="Q306" s="462"/>
      <c r="R306" s="463"/>
      <c r="S306" s="457"/>
      <c r="T306" s="457"/>
      <c r="W306" s="470"/>
      <c r="X306" s="470"/>
    </row>
    <row r="307" spans="2:24" ht="174" customHeight="1" x14ac:dyDescent="0.2">
      <c r="B307" s="255"/>
      <c r="C307" s="443"/>
      <c r="D307" s="443"/>
      <c r="E307" s="443"/>
      <c r="F307" s="257"/>
      <c r="G307" s="375" t="s">
        <v>756</v>
      </c>
      <c r="H307" s="376"/>
      <c r="I307" s="376"/>
      <c r="J307" s="376"/>
      <c r="K307" s="376"/>
      <c r="L307" s="376"/>
      <c r="M307" s="376"/>
      <c r="N307" s="376"/>
      <c r="O307" s="376"/>
      <c r="P307" s="376"/>
      <c r="Q307" s="376"/>
      <c r="R307" s="376"/>
      <c r="S307" s="457"/>
      <c r="T307" s="457"/>
      <c r="W307" s="470"/>
      <c r="X307" s="470"/>
    </row>
    <row r="308" spans="2:24" ht="203.45" customHeight="1" x14ac:dyDescent="0.2">
      <c r="B308" s="255"/>
      <c r="C308" s="443"/>
      <c r="D308" s="443"/>
      <c r="E308" s="443"/>
      <c r="F308" s="257"/>
      <c r="G308" s="234" t="s">
        <v>1038</v>
      </c>
      <c r="H308" s="368"/>
      <c r="I308" s="368"/>
      <c r="J308" s="368"/>
      <c r="K308" s="368"/>
      <c r="L308" s="368"/>
      <c r="M308" s="368"/>
      <c r="N308" s="368"/>
      <c r="O308" s="368"/>
      <c r="P308" s="368"/>
      <c r="Q308" s="368"/>
      <c r="R308" s="235"/>
      <c r="S308" s="457"/>
      <c r="T308" s="457"/>
      <c r="W308" s="470"/>
      <c r="X308" s="470"/>
    </row>
    <row r="309" spans="2:24" ht="249.6" customHeight="1" x14ac:dyDescent="0.2">
      <c r="B309" s="255"/>
      <c r="C309" s="443"/>
      <c r="D309" s="443"/>
      <c r="E309" s="443"/>
      <c r="F309" s="257"/>
      <c r="G309" s="234" t="s">
        <v>1039</v>
      </c>
      <c r="H309" s="370"/>
      <c r="I309" s="370"/>
      <c r="J309" s="370"/>
      <c r="K309" s="370"/>
      <c r="L309" s="370"/>
      <c r="M309" s="370"/>
      <c r="N309" s="370"/>
      <c r="O309" s="370"/>
      <c r="P309" s="370"/>
      <c r="Q309" s="370"/>
      <c r="R309" s="371"/>
      <c r="S309" s="457"/>
      <c r="T309" s="457"/>
      <c r="W309" s="470"/>
      <c r="X309" s="470"/>
    </row>
    <row r="310" spans="2:24" ht="408.6" customHeight="1" x14ac:dyDescent="0.2">
      <c r="B310" s="255"/>
      <c r="C310" s="443"/>
      <c r="D310" s="443"/>
      <c r="E310" s="443"/>
      <c r="F310" s="257"/>
      <c r="G310" s="464" t="s">
        <v>808</v>
      </c>
      <c r="H310" s="465"/>
      <c r="I310" s="465"/>
      <c r="J310" s="465"/>
      <c r="K310" s="465"/>
      <c r="L310" s="465"/>
      <c r="M310" s="465"/>
      <c r="N310" s="465"/>
      <c r="O310" s="465"/>
      <c r="P310" s="465"/>
      <c r="Q310" s="465"/>
      <c r="R310" s="466"/>
      <c r="S310" s="457"/>
      <c r="T310" s="457"/>
      <c r="W310" s="470"/>
      <c r="X310" s="470"/>
    </row>
    <row r="311" spans="2:24" ht="52.15" customHeight="1" x14ac:dyDescent="0.2">
      <c r="B311" s="255"/>
      <c r="C311" s="443"/>
      <c r="D311" s="443"/>
      <c r="E311" s="443"/>
      <c r="F311" s="257"/>
      <c r="G311" s="467"/>
      <c r="H311" s="468"/>
      <c r="I311" s="468"/>
      <c r="J311" s="468"/>
      <c r="K311" s="468"/>
      <c r="L311" s="468"/>
      <c r="M311" s="468"/>
      <c r="N311" s="468"/>
      <c r="O311" s="468"/>
      <c r="P311" s="468"/>
      <c r="Q311" s="468"/>
      <c r="R311" s="469"/>
      <c r="S311" s="457"/>
      <c r="T311" s="457"/>
      <c r="W311" s="470"/>
      <c r="X311" s="470"/>
    </row>
    <row r="312" spans="2:24" ht="361.15" customHeight="1" x14ac:dyDescent="0.2">
      <c r="B312" s="255"/>
      <c r="C312" s="443"/>
      <c r="D312" s="443"/>
      <c r="E312" s="443"/>
      <c r="F312" s="257"/>
      <c r="G312" s="372" t="s">
        <v>753</v>
      </c>
      <c r="H312" s="373"/>
      <c r="I312" s="373"/>
      <c r="J312" s="373"/>
      <c r="K312" s="373"/>
      <c r="L312" s="373"/>
      <c r="M312" s="373"/>
      <c r="N312" s="373"/>
      <c r="O312" s="373"/>
      <c r="P312" s="373"/>
      <c r="Q312" s="373"/>
      <c r="R312" s="374"/>
      <c r="S312" s="457"/>
      <c r="T312" s="457"/>
      <c r="W312" s="470"/>
      <c r="X312" s="470"/>
    </row>
    <row r="313" spans="2:24" ht="175.9" customHeight="1" x14ac:dyDescent="0.2">
      <c r="B313" s="255"/>
      <c r="C313" s="443"/>
      <c r="D313" s="443"/>
      <c r="E313" s="443"/>
      <c r="F313" s="257"/>
      <c r="G313" s="234" t="s">
        <v>1023</v>
      </c>
      <c r="H313" s="368"/>
      <c r="I313" s="368"/>
      <c r="J313" s="368"/>
      <c r="K313" s="368"/>
      <c r="L313" s="368"/>
      <c r="M313" s="368"/>
      <c r="N313" s="368"/>
      <c r="O313" s="368"/>
      <c r="P313" s="368"/>
      <c r="Q313" s="368"/>
      <c r="R313" s="368"/>
      <c r="S313" s="457"/>
      <c r="T313" s="457"/>
      <c r="W313" s="470"/>
      <c r="X313" s="470"/>
    </row>
    <row r="314" spans="2:24" ht="201" customHeight="1" x14ac:dyDescent="0.2">
      <c r="B314" s="255"/>
      <c r="C314" s="443"/>
      <c r="D314" s="443"/>
      <c r="E314" s="443"/>
      <c r="F314" s="257"/>
      <c r="G314" s="234" t="s">
        <v>1024</v>
      </c>
      <c r="H314" s="368"/>
      <c r="I314" s="368"/>
      <c r="J314" s="368"/>
      <c r="K314" s="368"/>
      <c r="L314" s="368"/>
      <c r="M314" s="368"/>
      <c r="N314" s="368"/>
      <c r="O314" s="368"/>
      <c r="P314" s="368"/>
      <c r="Q314" s="368"/>
      <c r="R314" s="368"/>
      <c r="S314" s="457"/>
      <c r="T314" s="457"/>
      <c r="W314" s="470"/>
      <c r="X314" s="470"/>
    </row>
    <row r="315" spans="2:24" ht="167.45" customHeight="1" x14ac:dyDescent="0.2">
      <c r="B315" s="255"/>
      <c r="C315" s="443"/>
      <c r="D315" s="443"/>
      <c r="E315" s="443"/>
      <c r="F315" s="257"/>
      <c r="G315" s="234" t="s">
        <v>1025</v>
      </c>
      <c r="H315" s="370"/>
      <c r="I315" s="370"/>
      <c r="J315" s="370"/>
      <c r="K315" s="370"/>
      <c r="L315" s="370"/>
      <c r="M315" s="370"/>
      <c r="N315" s="370"/>
      <c r="O315" s="370"/>
      <c r="P315" s="370"/>
      <c r="Q315" s="370"/>
      <c r="R315" s="371"/>
      <c r="S315" s="457"/>
      <c r="T315" s="457"/>
      <c r="W315" s="470"/>
      <c r="X315" s="470"/>
    </row>
    <row r="316" spans="2:24" ht="219.6" customHeight="1" x14ac:dyDescent="0.2">
      <c r="B316" s="255"/>
      <c r="C316" s="443"/>
      <c r="D316" s="443"/>
      <c r="E316" s="443"/>
      <c r="F316" s="257"/>
      <c r="G316" s="234" t="s">
        <v>1026</v>
      </c>
      <c r="H316" s="370"/>
      <c r="I316" s="370"/>
      <c r="J316" s="370"/>
      <c r="K316" s="370"/>
      <c r="L316" s="370"/>
      <c r="M316" s="370"/>
      <c r="N316" s="370"/>
      <c r="O316" s="370"/>
      <c r="P316" s="370"/>
      <c r="Q316" s="370"/>
      <c r="R316" s="371"/>
      <c r="S316" s="457"/>
      <c r="T316" s="457"/>
      <c r="W316" s="470"/>
      <c r="X316" s="470"/>
    </row>
    <row r="317" spans="2:24" ht="312.60000000000002" customHeight="1" x14ac:dyDescent="0.2">
      <c r="B317" s="255"/>
      <c r="C317" s="443"/>
      <c r="D317" s="443"/>
      <c r="E317" s="443"/>
      <c r="F317" s="257"/>
      <c r="G317" s="234" t="s">
        <v>1027</v>
      </c>
      <c r="H317" s="370"/>
      <c r="I317" s="370"/>
      <c r="J317" s="370"/>
      <c r="K317" s="370"/>
      <c r="L317" s="370"/>
      <c r="M317" s="370"/>
      <c r="N317" s="370"/>
      <c r="O317" s="370"/>
      <c r="P317" s="370"/>
      <c r="Q317" s="370"/>
      <c r="R317" s="371"/>
      <c r="S317" s="457"/>
      <c r="T317" s="457"/>
      <c r="W317" s="470"/>
      <c r="X317" s="470"/>
    </row>
    <row r="318" spans="2:24" ht="188.45" customHeight="1" x14ac:dyDescent="0.2">
      <c r="B318" s="255"/>
      <c r="C318" s="443"/>
      <c r="D318" s="443"/>
      <c r="E318" s="443"/>
      <c r="F318" s="257"/>
      <c r="G318" s="234" t="s">
        <v>1028</v>
      </c>
      <c r="H318" s="368"/>
      <c r="I318" s="368"/>
      <c r="J318" s="368"/>
      <c r="K318" s="368"/>
      <c r="L318" s="368"/>
      <c r="M318" s="368"/>
      <c r="N318" s="368"/>
      <c r="O318" s="368"/>
      <c r="P318" s="368"/>
      <c r="Q318" s="368"/>
      <c r="R318" s="235"/>
      <c r="S318" s="457"/>
      <c r="T318" s="457"/>
      <c r="W318" s="470"/>
      <c r="X318" s="470"/>
    </row>
    <row r="319" spans="2:24" ht="150.6" customHeight="1" x14ac:dyDescent="0.2">
      <c r="B319" s="255"/>
      <c r="C319" s="443"/>
      <c r="D319" s="443"/>
      <c r="E319" s="443"/>
      <c r="F319" s="257"/>
      <c r="G319" s="369" t="s">
        <v>1029</v>
      </c>
      <c r="H319" s="370"/>
      <c r="I319" s="370"/>
      <c r="J319" s="370"/>
      <c r="K319" s="370"/>
      <c r="L319" s="370"/>
      <c r="M319" s="370"/>
      <c r="N319" s="370"/>
      <c r="O319" s="370"/>
      <c r="P319" s="370"/>
      <c r="Q319" s="370"/>
      <c r="R319" s="371"/>
      <c r="S319" s="457"/>
      <c r="T319" s="457"/>
      <c r="W319" s="470"/>
      <c r="X319" s="470"/>
    </row>
    <row r="320" spans="2:24" ht="224.45" customHeight="1" x14ac:dyDescent="0.2">
      <c r="B320" s="255"/>
      <c r="C320" s="443"/>
      <c r="D320" s="443"/>
      <c r="E320" s="443"/>
      <c r="F320" s="257"/>
      <c r="G320" s="234" t="s">
        <v>1030</v>
      </c>
      <c r="H320" s="368"/>
      <c r="I320" s="368"/>
      <c r="J320" s="368"/>
      <c r="K320" s="368"/>
      <c r="L320" s="368"/>
      <c r="M320" s="368"/>
      <c r="N320" s="368"/>
      <c r="O320" s="368"/>
      <c r="P320" s="368"/>
      <c r="Q320" s="368"/>
      <c r="R320" s="235"/>
      <c r="S320" s="457"/>
      <c r="T320" s="457"/>
      <c r="W320" s="470"/>
      <c r="X320" s="470"/>
    </row>
    <row r="321" spans="2:24" ht="249" customHeight="1" x14ac:dyDescent="0.2">
      <c r="B321" s="255"/>
      <c r="C321" s="443"/>
      <c r="D321" s="443"/>
      <c r="E321" s="443"/>
      <c r="F321" s="257"/>
      <c r="G321" s="234" t="s">
        <v>1022</v>
      </c>
      <c r="H321" s="368"/>
      <c r="I321" s="368"/>
      <c r="J321" s="368"/>
      <c r="K321" s="368"/>
      <c r="L321" s="368"/>
      <c r="M321" s="368"/>
      <c r="N321" s="368"/>
      <c r="O321" s="368"/>
      <c r="P321" s="368"/>
      <c r="Q321" s="368"/>
      <c r="R321" s="235"/>
      <c r="S321" s="457"/>
      <c r="T321" s="457"/>
      <c r="W321" s="470"/>
      <c r="X321" s="470"/>
    </row>
    <row r="322" spans="2:24" ht="408.6" customHeight="1" x14ac:dyDescent="0.2">
      <c r="B322" s="255"/>
      <c r="C322" s="443"/>
      <c r="D322" s="443"/>
      <c r="E322" s="443"/>
      <c r="F322" s="257"/>
      <c r="G322" s="234" t="s">
        <v>1031</v>
      </c>
      <c r="H322" s="368"/>
      <c r="I322" s="368"/>
      <c r="J322" s="368"/>
      <c r="K322" s="368"/>
      <c r="L322" s="368"/>
      <c r="M322" s="368"/>
      <c r="N322" s="368"/>
      <c r="O322" s="368"/>
      <c r="P322" s="368"/>
      <c r="Q322" s="368"/>
      <c r="R322" s="235"/>
      <c r="S322" s="457"/>
      <c r="T322" s="457"/>
      <c r="W322" s="470"/>
      <c r="X322" s="470"/>
    </row>
    <row r="323" spans="2:24" ht="394.15" customHeight="1" x14ac:dyDescent="0.2">
      <c r="B323" s="255"/>
      <c r="C323" s="443"/>
      <c r="D323" s="443"/>
      <c r="E323" s="443"/>
      <c r="F323" s="257"/>
      <c r="G323" s="234" t="s">
        <v>1037</v>
      </c>
      <c r="H323" s="368"/>
      <c r="I323" s="368"/>
      <c r="J323" s="368"/>
      <c r="K323" s="368"/>
      <c r="L323" s="368"/>
      <c r="M323" s="368"/>
      <c r="N323" s="368"/>
      <c r="O323" s="368"/>
      <c r="P323" s="368"/>
      <c r="Q323" s="368"/>
      <c r="R323" s="235"/>
      <c r="S323" s="457"/>
      <c r="T323" s="457"/>
      <c r="W323" s="470"/>
      <c r="X323" s="470"/>
    </row>
    <row r="324" spans="2:24" ht="245.45" customHeight="1" x14ac:dyDescent="0.2">
      <c r="B324" s="255"/>
      <c r="C324" s="443"/>
      <c r="D324" s="443"/>
      <c r="E324" s="443"/>
      <c r="F324" s="257"/>
      <c r="G324" s="234" t="s">
        <v>1032</v>
      </c>
      <c r="H324" s="368"/>
      <c r="I324" s="368"/>
      <c r="J324" s="368"/>
      <c r="K324" s="368"/>
      <c r="L324" s="368"/>
      <c r="M324" s="368"/>
      <c r="N324" s="368"/>
      <c r="O324" s="368"/>
      <c r="P324" s="368"/>
      <c r="Q324" s="368"/>
      <c r="R324" s="235"/>
      <c r="S324" s="457"/>
      <c r="T324" s="457"/>
      <c r="W324" s="470"/>
      <c r="X324" s="470"/>
    </row>
    <row r="325" spans="2:24" ht="127.15" customHeight="1" x14ac:dyDescent="0.2">
      <c r="B325" s="255"/>
      <c r="C325" s="443"/>
      <c r="D325" s="443"/>
      <c r="E325" s="443"/>
      <c r="F325" s="257"/>
      <c r="G325" s="234" t="s">
        <v>1033</v>
      </c>
      <c r="H325" s="368"/>
      <c r="I325" s="368"/>
      <c r="J325" s="368"/>
      <c r="K325" s="368"/>
      <c r="L325" s="368"/>
      <c r="M325" s="368"/>
      <c r="N325" s="368"/>
      <c r="O325" s="368"/>
      <c r="P325" s="368"/>
      <c r="Q325" s="368"/>
      <c r="R325" s="235"/>
      <c r="S325" s="457"/>
      <c r="T325" s="457"/>
      <c r="W325" s="470"/>
      <c r="X325" s="470"/>
    </row>
    <row r="326" spans="2:24" ht="131.44999999999999" customHeight="1" x14ac:dyDescent="0.2">
      <c r="B326" s="255"/>
      <c r="C326" s="443"/>
      <c r="D326" s="443"/>
      <c r="E326" s="443"/>
      <c r="F326" s="257"/>
      <c r="G326" s="234" t="s">
        <v>1034</v>
      </c>
      <c r="H326" s="368"/>
      <c r="I326" s="368"/>
      <c r="J326" s="368"/>
      <c r="K326" s="368"/>
      <c r="L326" s="368"/>
      <c r="M326" s="368"/>
      <c r="N326" s="368"/>
      <c r="O326" s="368"/>
      <c r="P326" s="368"/>
      <c r="Q326" s="368"/>
      <c r="R326" s="235"/>
      <c r="S326" s="457"/>
      <c r="T326" s="457"/>
      <c r="W326" s="470"/>
      <c r="X326" s="470"/>
    </row>
    <row r="327" spans="2:24" ht="219" customHeight="1" x14ac:dyDescent="0.2">
      <c r="B327" s="255"/>
      <c r="C327" s="443"/>
      <c r="D327" s="443"/>
      <c r="E327" s="443"/>
      <c r="F327" s="257"/>
      <c r="G327" s="234" t="s">
        <v>1035</v>
      </c>
      <c r="H327" s="368"/>
      <c r="I327" s="368"/>
      <c r="J327" s="368"/>
      <c r="K327" s="368"/>
      <c r="L327" s="368"/>
      <c r="M327" s="368"/>
      <c r="N327" s="368"/>
      <c r="O327" s="368"/>
      <c r="P327" s="368"/>
      <c r="Q327" s="368"/>
      <c r="R327" s="235"/>
      <c r="S327" s="457"/>
      <c r="T327" s="457"/>
      <c r="W327" s="470"/>
      <c r="X327" s="470"/>
    </row>
    <row r="328" spans="2:24" ht="189.6" customHeight="1" x14ac:dyDescent="0.2">
      <c r="B328" s="255"/>
      <c r="C328" s="443"/>
      <c r="D328" s="443"/>
      <c r="E328" s="443"/>
      <c r="F328" s="257"/>
      <c r="G328" s="234" t="s">
        <v>1036</v>
      </c>
      <c r="H328" s="368"/>
      <c r="I328" s="368"/>
      <c r="J328" s="368"/>
      <c r="K328" s="368"/>
      <c r="L328" s="368"/>
      <c r="M328" s="368"/>
      <c r="N328" s="368"/>
      <c r="O328" s="368"/>
      <c r="P328" s="368"/>
      <c r="Q328" s="368"/>
      <c r="R328" s="235"/>
      <c r="S328" s="457"/>
      <c r="T328" s="457"/>
      <c r="W328" s="470"/>
      <c r="X328" s="470"/>
    </row>
    <row r="329" spans="2:24" ht="188.45" customHeight="1" x14ac:dyDescent="0.2">
      <c r="B329" s="255"/>
      <c r="C329" s="443"/>
      <c r="D329" s="443"/>
      <c r="E329" s="443"/>
      <c r="F329" s="257"/>
      <c r="G329" s="375" t="s">
        <v>734</v>
      </c>
      <c r="H329" s="376"/>
      <c r="I329" s="376"/>
      <c r="J329" s="376"/>
      <c r="K329" s="376"/>
      <c r="L329" s="376"/>
      <c r="M329" s="376"/>
      <c r="N329" s="376"/>
      <c r="O329" s="376"/>
      <c r="P329" s="376"/>
      <c r="Q329" s="376"/>
      <c r="R329" s="444"/>
      <c r="S329" s="457"/>
      <c r="T329" s="457"/>
      <c r="W329" s="470"/>
      <c r="X329" s="470"/>
    </row>
    <row r="330" spans="2:24" ht="324" customHeight="1" x14ac:dyDescent="0.2">
      <c r="B330" s="255"/>
      <c r="C330" s="443"/>
      <c r="D330" s="443"/>
      <c r="E330" s="443"/>
      <c r="F330" s="257"/>
      <c r="G330" s="375" t="s">
        <v>702</v>
      </c>
      <c r="H330" s="376"/>
      <c r="I330" s="376"/>
      <c r="J330" s="376"/>
      <c r="K330" s="376"/>
      <c r="L330" s="376"/>
      <c r="M330" s="376"/>
      <c r="N330" s="376"/>
      <c r="O330" s="376"/>
      <c r="P330" s="376"/>
      <c r="Q330" s="376"/>
      <c r="R330" s="444"/>
      <c r="S330" s="457"/>
      <c r="T330" s="457"/>
      <c r="W330" s="470"/>
      <c r="X330" s="470"/>
    </row>
    <row r="331" spans="2:24" ht="247.9" customHeight="1" x14ac:dyDescent="0.2">
      <c r="B331" s="255"/>
      <c r="C331" s="443"/>
      <c r="D331" s="443"/>
      <c r="E331" s="443"/>
      <c r="F331" s="257"/>
      <c r="G331" s="375" t="s">
        <v>701</v>
      </c>
      <c r="H331" s="376"/>
      <c r="I331" s="376"/>
      <c r="J331" s="376"/>
      <c r="K331" s="376"/>
      <c r="L331" s="376"/>
      <c r="M331" s="376"/>
      <c r="N331" s="376"/>
      <c r="O331" s="376"/>
      <c r="P331" s="376"/>
      <c r="Q331" s="376"/>
      <c r="R331" s="444"/>
      <c r="S331" s="457"/>
      <c r="T331" s="457"/>
      <c r="W331" s="470"/>
      <c r="X331" s="470"/>
    </row>
    <row r="332" spans="2:24" ht="235.9" customHeight="1" x14ac:dyDescent="0.2">
      <c r="B332" s="255"/>
      <c r="C332" s="443"/>
      <c r="D332" s="443"/>
      <c r="E332" s="443"/>
      <c r="F332" s="257"/>
      <c r="G332" s="375" t="s">
        <v>703</v>
      </c>
      <c r="H332" s="376"/>
      <c r="I332" s="376"/>
      <c r="J332" s="376"/>
      <c r="K332" s="376"/>
      <c r="L332" s="376"/>
      <c r="M332" s="376"/>
      <c r="N332" s="376"/>
      <c r="O332" s="376"/>
      <c r="P332" s="376"/>
      <c r="Q332" s="376"/>
      <c r="R332" s="444"/>
      <c r="S332" s="457"/>
      <c r="T332" s="457"/>
      <c r="W332" s="470"/>
      <c r="X332" s="470"/>
    </row>
    <row r="333" spans="2:24" ht="116.45" customHeight="1" x14ac:dyDescent="0.2">
      <c r="B333" s="255"/>
      <c r="C333" s="443"/>
      <c r="D333" s="443"/>
      <c r="E333" s="443"/>
      <c r="F333" s="257"/>
      <c r="G333" s="375" t="s">
        <v>625</v>
      </c>
      <c r="H333" s="376"/>
      <c r="I333" s="376"/>
      <c r="J333" s="376"/>
      <c r="K333" s="376"/>
      <c r="L333" s="376"/>
      <c r="M333" s="376"/>
      <c r="N333" s="376"/>
      <c r="O333" s="376"/>
      <c r="P333" s="376"/>
      <c r="Q333" s="376"/>
      <c r="R333" s="444"/>
      <c r="S333" s="457"/>
      <c r="T333" s="457"/>
      <c r="W333" s="470"/>
      <c r="X333" s="470"/>
    </row>
    <row r="334" spans="2:24" ht="380.45" customHeight="1" thickBot="1" x14ac:dyDescent="0.25">
      <c r="B334" s="255"/>
      <c r="C334" s="443"/>
      <c r="D334" s="443"/>
      <c r="E334" s="443"/>
      <c r="F334" s="257"/>
      <c r="G334" s="453" t="s">
        <v>1020</v>
      </c>
      <c r="H334" s="454"/>
      <c r="I334" s="454"/>
      <c r="J334" s="454"/>
      <c r="K334" s="454"/>
      <c r="L334" s="454"/>
      <c r="M334" s="454"/>
      <c r="N334" s="454"/>
      <c r="O334" s="454"/>
      <c r="P334" s="454"/>
      <c r="Q334" s="454"/>
      <c r="R334" s="455"/>
      <c r="S334" s="457"/>
      <c r="T334" s="457"/>
      <c r="W334" s="92"/>
      <c r="X334" s="92"/>
    </row>
    <row r="335" spans="2:24" ht="114.6" customHeight="1" x14ac:dyDescent="0.2">
      <c r="B335" s="438" t="s">
        <v>607</v>
      </c>
      <c r="C335" s="439"/>
      <c r="D335" s="439"/>
      <c r="E335" s="439"/>
      <c r="F335" s="439"/>
      <c r="G335" s="446" t="s">
        <v>1021</v>
      </c>
      <c r="H335" s="446"/>
      <c r="I335" s="446"/>
      <c r="J335" s="446"/>
      <c r="K335" s="446"/>
      <c r="L335" s="446"/>
      <c r="M335" s="446"/>
      <c r="N335" s="446"/>
      <c r="O335" s="446"/>
      <c r="P335" s="446"/>
      <c r="Q335" s="446"/>
      <c r="R335" s="446"/>
      <c r="S335" s="456"/>
      <c r="T335" s="457"/>
    </row>
    <row r="336" spans="2:24" ht="165" customHeight="1" x14ac:dyDescent="0.2">
      <c r="B336" s="438" t="s">
        <v>608</v>
      </c>
      <c r="C336" s="439"/>
      <c r="D336" s="439"/>
      <c r="E336" s="439"/>
      <c r="F336" s="439"/>
      <c r="G336" s="445" t="s">
        <v>735</v>
      </c>
      <c r="H336" s="445"/>
      <c r="I336" s="445"/>
      <c r="J336" s="445"/>
      <c r="K336" s="445"/>
      <c r="L336" s="445"/>
      <c r="M336" s="445"/>
      <c r="N336" s="445"/>
      <c r="O336" s="445"/>
      <c r="P336" s="445"/>
      <c r="Q336" s="445"/>
      <c r="R336" s="445"/>
      <c r="S336" s="456"/>
      <c r="T336" s="457"/>
    </row>
    <row r="337" spans="1:20" ht="165" customHeight="1" x14ac:dyDescent="0.2">
      <c r="B337" s="438" t="s">
        <v>620</v>
      </c>
      <c r="C337" s="439"/>
      <c r="D337" s="439"/>
      <c r="E337" s="439"/>
      <c r="F337" s="439"/>
      <c r="G337" s="445" t="s">
        <v>934</v>
      </c>
      <c r="H337" s="445"/>
      <c r="I337" s="445"/>
      <c r="J337" s="445"/>
      <c r="K337" s="445"/>
      <c r="L337" s="445"/>
      <c r="M337" s="445"/>
      <c r="N337" s="445"/>
      <c r="O337" s="445"/>
      <c r="P337" s="445"/>
      <c r="Q337" s="445"/>
      <c r="R337" s="445"/>
      <c r="S337" s="456"/>
      <c r="T337" s="457"/>
    </row>
    <row r="338" spans="1:20" ht="93.6" customHeight="1" x14ac:dyDescent="0.2">
      <c r="B338" s="438" t="s">
        <v>725</v>
      </c>
      <c r="C338" s="439"/>
      <c r="D338" s="439"/>
      <c r="E338" s="439"/>
      <c r="F338" s="439"/>
      <c r="G338" s="445" t="s">
        <v>736</v>
      </c>
      <c r="H338" s="445"/>
      <c r="I338" s="445"/>
      <c r="J338" s="445"/>
      <c r="K338" s="445"/>
      <c r="L338" s="445"/>
      <c r="M338" s="445"/>
      <c r="N338" s="445"/>
      <c r="O338" s="445"/>
      <c r="P338" s="445"/>
      <c r="Q338" s="445"/>
      <c r="R338" s="445"/>
      <c r="S338" s="456"/>
      <c r="T338" s="457"/>
    </row>
    <row r="339" spans="1:20" ht="15" customHeight="1" x14ac:dyDescent="0.2">
      <c r="B339" s="447" t="s">
        <v>116</v>
      </c>
      <c r="C339" s="448"/>
      <c r="D339" s="448"/>
      <c r="E339" s="448"/>
      <c r="F339" s="448"/>
      <c r="G339" s="448"/>
      <c r="H339" s="448"/>
      <c r="I339" s="448"/>
      <c r="J339" s="448"/>
      <c r="K339" s="448"/>
      <c r="L339" s="448"/>
      <c r="M339" s="448"/>
      <c r="N339" s="448"/>
      <c r="O339" s="448"/>
      <c r="P339" s="448"/>
      <c r="Q339" s="448"/>
      <c r="R339" s="448"/>
      <c r="S339" s="448"/>
      <c r="T339" s="449"/>
    </row>
    <row r="340" spans="1:20" ht="15" customHeight="1" x14ac:dyDescent="0.2">
      <c r="B340" s="377" t="s">
        <v>48</v>
      </c>
      <c r="C340" s="378"/>
      <c r="D340" s="378"/>
      <c r="E340" s="378"/>
      <c r="F340" s="379"/>
      <c r="G340" s="450" t="s">
        <v>105</v>
      </c>
      <c r="H340" s="451"/>
      <c r="I340" s="451"/>
      <c r="J340" s="451"/>
      <c r="K340" s="451"/>
      <c r="L340" s="451"/>
      <c r="M340" s="451"/>
      <c r="N340" s="451"/>
      <c r="O340" s="451"/>
      <c r="P340" s="451"/>
      <c r="Q340" s="451"/>
      <c r="R340" s="452"/>
      <c r="S340" s="450" t="s">
        <v>106</v>
      </c>
      <c r="T340" s="452"/>
    </row>
    <row r="341" spans="1:20" ht="96" customHeight="1" x14ac:dyDescent="0.2">
      <c r="A341" s="76"/>
      <c r="B341" s="320" t="s">
        <v>441</v>
      </c>
      <c r="C341" s="320"/>
      <c r="D341" s="320"/>
      <c r="E341" s="320"/>
      <c r="F341" s="320"/>
      <c r="G341" s="430" t="s">
        <v>823</v>
      </c>
      <c r="H341" s="431"/>
      <c r="I341" s="431"/>
      <c r="J341" s="431"/>
      <c r="K341" s="431"/>
      <c r="L341" s="431"/>
      <c r="M341" s="431"/>
      <c r="N341" s="431"/>
      <c r="O341" s="431"/>
      <c r="P341" s="431"/>
      <c r="Q341" s="431"/>
      <c r="R341" s="431"/>
      <c r="S341" s="234" t="s">
        <v>824</v>
      </c>
      <c r="T341" s="235"/>
    </row>
    <row r="342" spans="1:20" ht="111.6" customHeight="1" x14ac:dyDescent="0.2">
      <c r="A342" s="76"/>
      <c r="B342" s="320" t="s">
        <v>455</v>
      </c>
      <c r="C342" s="320"/>
      <c r="D342" s="320"/>
      <c r="E342" s="320"/>
      <c r="F342" s="320"/>
      <c r="G342" s="432" t="s">
        <v>826</v>
      </c>
      <c r="H342" s="419"/>
      <c r="I342" s="419"/>
      <c r="J342" s="419"/>
      <c r="K342" s="419"/>
      <c r="L342" s="419"/>
      <c r="M342" s="419"/>
      <c r="N342" s="419"/>
      <c r="O342" s="419"/>
      <c r="P342" s="419"/>
      <c r="Q342" s="419"/>
      <c r="R342" s="420"/>
      <c r="S342" s="234" t="s">
        <v>824</v>
      </c>
      <c r="T342" s="235"/>
    </row>
    <row r="343" spans="1:20" ht="124.9" customHeight="1" x14ac:dyDescent="0.2">
      <c r="A343" s="76"/>
      <c r="B343" s="320" t="s">
        <v>456</v>
      </c>
      <c r="C343" s="320"/>
      <c r="D343" s="320"/>
      <c r="E343" s="320"/>
      <c r="F343" s="320"/>
      <c r="G343" s="432" t="s">
        <v>825</v>
      </c>
      <c r="H343" s="419"/>
      <c r="I343" s="419"/>
      <c r="J343" s="419"/>
      <c r="K343" s="419"/>
      <c r="L343" s="419"/>
      <c r="M343" s="419"/>
      <c r="N343" s="419"/>
      <c r="O343" s="419"/>
      <c r="P343" s="419"/>
      <c r="Q343" s="419"/>
      <c r="R343" s="420"/>
      <c r="S343" s="234" t="s">
        <v>824</v>
      </c>
      <c r="T343" s="235"/>
    </row>
    <row r="344" spans="1:20" ht="138" customHeight="1" x14ac:dyDescent="0.2">
      <c r="A344" s="76"/>
      <c r="B344" s="320" t="s">
        <v>457</v>
      </c>
      <c r="C344" s="320"/>
      <c r="D344" s="320"/>
      <c r="E344" s="320"/>
      <c r="F344" s="320"/>
      <c r="G344" s="440" t="s">
        <v>827</v>
      </c>
      <c r="H344" s="441"/>
      <c r="I344" s="441"/>
      <c r="J344" s="441"/>
      <c r="K344" s="441"/>
      <c r="L344" s="441"/>
      <c r="M344" s="441"/>
      <c r="N344" s="441"/>
      <c r="O344" s="441"/>
      <c r="P344" s="441"/>
      <c r="Q344" s="441"/>
      <c r="R344" s="442"/>
      <c r="S344" s="234" t="s">
        <v>824</v>
      </c>
      <c r="T344" s="235"/>
    </row>
    <row r="345" spans="1:20" ht="174" customHeight="1" x14ac:dyDescent="0.2">
      <c r="A345" s="76"/>
      <c r="B345" s="320" t="s">
        <v>479</v>
      </c>
      <c r="C345" s="320"/>
      <c r="D345" s="320"/>
      <c r="E345" s="320"/>
      <c r="F345" s="320"/>
      <c r="G345" s="325" t="s">
        <v>828</v>
      </c>
      <c r="H345" s="419"/>
      <c r="I345" s="419"/>
      <c r="J345" s="419"/>
      <c r="K345" s="419"/>
      <c r="L345" s="419"/>
      <c r="M345" s="419"/>
      <c r="N345" s="419"/>
      <c r="O345" s="419"/>
      <c r="P345" s="419"/>
      <c r="Q345" s="419"/>
      <c r="R345" s="420"/>
      <c r="S345" s="234" t="s">
        <v>824</v>
      </c>
      <c r="T345" s="235"/>
    </row>
    <row r="346" spans="1:20" ht="120" customHeight="1" x14ac:dyDescent="0.2">
      <c r="A346" s="76"/>
      <c r="B346" s="320" t="s">
        <v>709</v>
      </c>
      <c r="C346" s="320"/>
      <c r="D346" s="320"/>
      <c r="E346" s="320"/>
      <c r="F346" s="320"/>
      <c r="G346" s="427" t="s">
        <v>829</v>
      </c>
      <c r="H346" s="428"/>
      <c r="I346" s="428"/>
      <c r="J346" s="428"/>
      <c r="K346" s="428"/>
      <c r="L346" s="428"/>
      <c r="M346" s="428"/>
      <c r="N346" s="428"/>
      <c r="O346" s="428"/>
      <c r="P346" s="428"/>
      <c r="Q346" s="428"/>
      <c r="R346" s="428"/>
      <c r="S346" s="234" t="s">
        <v>824</v>
      </c>
      <c r="T346" s="235"/>
    </row>
    <row r="347" spans="1:20" ht="79.900000000000006" customHeight="1" x14ac:dyDescent="0.2">
      <c r="A347" s="76"/>
      <c r="B347" s="320" t="s">
        <v>708</v>
      </c>
      <c r="C347" s="320"/>
      <c r="D347" s="320"/>
      <c r="E347" s="320"/>
      <c r="F347" s="320"/>
      <c r="G347" s="429" t="s">
        <v>830</v>
      </c>
      <c r="H347" s="428"/>
      <c r="I347" s="428"/>
      <c r="J347" s="428"/>
      <c r="K347" s="428"/>
      <c r="L347" s="428"/>
      <c r="M347" s="428"/>
      <c r="N347" s="428"/>
      <c r="O347" s="428"/>
      <c r="P347" s="428"/>
      <c r="Q347" s="428"/>
      <c r="R347" s="428"/>
      <c r="S347" s="234" t="s">
        <v>824</v>
      </c>
      <c r="T347" s="235"/>
    </row>
    <row r="348" spans="1:20" ht="262.89999999999998" customHeight="1" x14ac:dyDescent="0.2">
      <c r="B348" s="252" t="s">
        <v>458</v>
      </c>
      <c r="C348" s="253"/>
      <c r="D348" s="253"/>
      <c r="E348" s="253"/>
      <c r="F348" s="253"/>
      <c r="G348" s="424" t="s">
        <v>821</v>
      </c>
      <c r="H348" s="425"/>
      <c r="I348" s="425"/>
      <c r="J348" s="425"/>
      <c r="K348" s="425"/>
      <c r="L348" s="425"/>
      <c r="M348" s="425"/>
      <c r="N348" s="425"/>
      <c r="O348" s="425"/>
      <c r="P348" s="425"/>
      <c r="Q348" s="425"/>
      <c r="R348" s="426"/>
      <c r="S348" s="322"/>
      <c r="T348" s="324"/>
    </row>
    <row r="349" spans="1:20" ht="14.1" customHeight="1" x14ac:dyDescent="0.2">
      <c r="B349" s="102"/>
      <c r="C349" s="73"/>
      <c r="D349" s="73"/>
      <c r="E349" s="73"/>
      <c r="F349" s="73"/>
      <c r="G349" s="99"/>
      <c r="H349" s="71"/>
      <c r="I349" s="71"/>
      <c r="J349" s="71"/>
      <c r="K349" s="71"/>
      <c r="L349" s="71"/>
      <c r="M349" s="71"/>
      <c r="N349" s="71"/>
      <c r="O349" s="71"/>
      <c r="P349" s="71"/>
      <c r="Q349" s="71"/>
      <c r="R349" s="71"/>
      <c r="S349" s="73"/>
      <c r="T349" s="103"/>
    </row>
    <row r="350" spans="1:20" ht="15" customHeight="1" x14ac:dyDescent="0.2">
      <c r="B350" s="410" t="s">
        <v>107</v>
      </c>
      <c r="C350" s="411"/>
      <c r="D350" s="411"/>
      <c r="E350" s="411"/>
      <c r="F350" s="411"/>
      <c r="G350" s="411"/>
      <c r="H350" s="411"/>
      <c r="I350" s="411"/>
      <c r="J350" s="411"/>
      <c r="K350" s="411"/>
      <c r="L350" s="411"/>
      <c r="M350" s="411"/>
      <c r="N350" s="411"/>
      <c r="O350" s="411"/>
      <c r="P350" s="411"/>
      <c r="Q350" s="411"/>
      <c r="R350" s="411"/>
      <c r="S350" s="411"/>
      <c r="T350" s="412"/>
    </row>
    <row r="351" spans="1:20" ht="297.60000000000002" customHeight="1" x14ac:dyDescent="0.2">
      <c r="B351" s="413" t="s">
        <v>1019</v>
      </c>
      <c r="C351" s="414"/>
      <c r="D351" s="414"/>
      <c r="E351" s="414"/>
      <c r="F351" s="414"/>
      <c r="G351" s="414"/>
      <c r="H351" s="414"/>
      <c r="I351" s="414"/>
      <c r="J351" s="414"/>
      <c r="K351" s="414"/>
      <c r="L351" s="414"/>
      <c r="M351" s="414"/>
      <c r="N351" s="414"/>
      <c r="O351" s="414"/>
      <c r="P351" s="414"/>
      <c r="Q351" s="414"/>
      <c r="R351" s="414"/>
      <c r="S351" s="414"/>
      <c r="T351" s="415"/>
    </row>
    <row r="352" spans="1:20" ht="14.25" customHeight="1" x14ac:dyDescent="0.2">
      <c r="B352" s="416"/>
      <c r="C352" s="416"/>
      <c r="D352" s="416"/>
      <c r="E352" s="416"/>
      <c r="F352" s="416"/>
      <c r="G352" s="416"/>
      <c r="H352" s="416"/>
      <c r="I352" s="416"/>
      <c r="J352" s="416"/>
      <c r="K352" s="416"/>
      <c r="L352" s="416"/>
      <c r="M352" s="416"/>
      <c r="N352" s="416"/>
      <c r="O352" s="416"/>
      <c r="P352" s="416"/>
      <c r="Q352" s="417"/>
      <c r="R352" s="418"/>
      <c r="S352" s="416"/>
      <c r="T352" s="417"/>
    </row>
    <row r="353" spans="2:20" ht="15" customHeight="1" x14ac:dyDescent="0.2">
      <c r="B353" s="421" t="s">
        <v>108</v>
      </c>
      <c r="C353" s="422"/>
      <c r="D353" s="422"/>
      <c r="E353" s="422"/>
      <c r="F353" s="423"/>
      <c r="G353" s="421" t="s">
        <v>109</v>
      </c>
      <c r="H353" s="422"/>
      <c r="I353" s="422"/>
      <c r="J353" s="422"/>
      <c r="K353" s="422"/>
      <c r="L353" s="422"/>
      <c r="M353" s="422"/>
      <c r="N353" s="422"/>
      <c r="O353" s="422"/>
      <c r="P353" s="423"/>
      <c r="Q353" s="421" t="s">
        <v>110</v>
      </c>
      <c r="R353" s="422"/>
      <c r="S353" s="422"/>
      <c r="T353" s="423"/>
    </row>
    <row r="354" spans="2:20" ht="114.75" customHeight="1" x14ac:dyDescent="0.2">
      <c r="B354" s="404" t="s">
        <v>662</v>
      </c>
      <c r="C354" s="405"/>
      <c r="D354" s="405"/>
      <c r="E354" s="405"/>
      <c r="F354" s="406"/>
      <c r="G354" s="407" t="s">
        <v>432</v>
      </c>
      <c r="H354" s="408"/>
      <c r="I354" s="408"/>
      <c r="J354" s="408"/>
      <c r="K354" s="408"/>
      <c r="L354" s="408"/>
      <c r="M354" s="408"/>
      <c r="N354" s="408"/>
      <c r="O354" s="408"/>
      <c r="P354" s="409"/>
      <c r="Q354" s="407" t="s">
        <v>120</v>
      </c>
      <c r="R354" s="408"/>
      <c r="S354" s="408"/>
      <c r="T354" s="409"/>
    </row>
    <row r="355" spans="2:20" ht="13.9" customHeight="1" x14ac:dyDescent="0.2">
      <c r="G355" s="69"/>
      <c r="H355" s="69"/>
      <c r="I355" s="69"/>
      <c r="J355" s="69"/>
      <c r="K355" s="69"/>
      <c r="L355" s="69"/>
      <c r="M355" s="69"/>
      <c r="N355" s="69"/>
      <c r="O355" s="69"/>
      <c r="P355" s="69"/>
      <c r="Q355" s="70"/>
      <c r="R355" s="70"/>
    </row>
  </sheetData>
  <mergeCells count="921">
    <mergeCell ref="K42:L42"/>
    <mergeCell ref="M42:R42"/>
    <mergeCell ref="J177:T177"/>
    <mergeCell ref="B161:D161"/>
    <mergeCell ref="B176:C176"/>
    <mergeCell ref="B39:H39"/>
    <mergeCell ref="I39:J39"/>
    <mergeCell ref="K39:L39"/>
    <mergeCell ref="M39:R39"/>
    <mergeCell ref="B40:H40"/>
    <mergeCell ref="I40:J40"/>
    <mergeCell ref="K40:L40"/>
    <mergeCell ref="M40:R40"/>
    <mergeCell ref="B41:H41"/>
    <mergeCell ref="I41:J41"/>
    <mergeCell ref="K41:L41"/>
    <mergeCell ref="M41:R41"/>
    <mergeCell ref="B42:H42"/>
    <mergeCell ref="G212:J212"/>
    <mergeCell ref="E211:F211"/>
    <mergeCell ref="G211:J211"/>
    <mergeCell ref="D136:J136"/>
    <mergeCell ref="K136:R136"/>
    <mergeCell ref="S136:T136"/>
    <mergeCell ref="B137:C137"/>
    <mergeCell ref="D137:J137"/>
    <mergeCell ref="K137:R137"/>
    <mergeCell ref="S137:T137"/>
    <mergeCell ref="E203:F203"/>
    <mergeCell ref="C210:D210"/>
    <mergeCell ref="J190:T190"/>
    <mergeCell ref="L152:T163"/>
    <mergeCell ref="D180:E180"/>
    <mergeCell ref="B173:K173"/>
    <mergeCell ref="B166:K166"/>
    <mergeCell ref="D178:E178"/>
    <mergeCell ref="F178:I178"/>
    <mergeCell ref="J178:T178"/>
    <mergeCell ref="B157:D157"/>
    <mergeCell ref="B158:D158"/>
    <mergeCell ref="E158:F158"/>
    <mergeCell ref="E157:F157"/>
    <mergeCell ref="K204:T204"/>
    <mergeCell ref="E205:F205"/>
    <mergeCell ref="G205:J205"/>
    <mergeCell ref="K205:T205"/>
    <mergeCell ref="C206:D206"/>
    <mergeCell ref="E206:F206"/>
    <mergeCell ref="G206:J206"/>
    <mergeCell ref="K206:T206"/>
    <mergeCell ref="K210:T210"/>
    <mergeCell ref="D181:E181"/>
    <mergeCell ref="J181:T181"/>
    <mergeCell ref="D182:E182"/>
    <mergeCell ref="J180:T180"/>
    <mergeCell ref="D179:E179"/>
    <mergeCell ref="E155:F155"/>
    <mergeCell ref="B155:D155"/>
    <mergeCell ref="B182:C182"/>
    <mergeCell ref="B179:C179"/>
    <mergeCell ref="J170:K170"/>
    <mergeCell ref="D176:E176"/>
    <mergeCell ref="J179:T179"/>
    <mergeCell ref="G170:H170"/>
    <mergeCell ref="B174:E174"/>
    <mergeCell ref="B178:C178"/>
    <mergeCell ref="J176:T176"/>
    <mergeCell ref="F182:I182"/>
    <mergeCell ref="B180:C180"/>
    <mergeCell ref="F181:I181"/>
    <mergeCell ref="F179:I179"/>
    <mergeCell ref="F180:I180"/>
    <mergeCell ref="D177:E177"/>
    <mergeCell ref="B177:C177"/>
    <mergeCell ref="F177:I177"/>
    <mergeCell ref="G168:H168"/>
    <mergeCell ref="I168:K168"/>
    <mergeCell ref="B165:T165"/>
    <mergeCell ref="L166:T173"/>
    <mergeCell ref="B167:D167"/>
    <mergeCell ref="E167:F167"/>
    <mergeCell ref="B172:K172"/>
    <mergeCell ref="G171:K171"/>
    <mergeCell ref="B171:C171"/>
    <mergeCell ref="G167:H167"/>
    <mergeCell ref="D171:E171"/>
    <mergeCell ref="B169:K169"/>
    <mergeCell ref="B170:C170"/>
    <mergeCell ref="D170:E170"/>
    <mergeCell ref="F185:I185"/>
    <mergeCell ref="J185:T185"/>
    <mergeCell ref="B186:C186"/>
    <mergeCell ref="D186:E186"/>
    <mergeCell ref="F186:I186"/>
    <mergeCell ref="J186:T186"/>
    <mergeCell ref="B187:C187"/>
    <mergeCell ref="D187:E187"/>
    <mergeCell ref="F187:I187"/>
    <mergeCell ref="J187:T187"/>
    <mergeCell ref="D185:E185"/>
    <mergeCell ref="B185:C185"/>
    <mergeCell ref="S65:T65"/>
    <mergeCell ref="E93:I93"/>
    <mergeCell ref="J93:R93"/>
    <mergeCell ref="S93:T93"/>
    <mergeCell ref="E88:I88"/>
    <mergeCell ref="J88:R88"/>
    <mergeCell ref="C86:D93"/>
    <mergeCell ref="C85:D85"/>
    <mergeCell ref="S87:T87"/>
    <mergeCell ref="E87:I87"/>
    <mergeCell ref="E76:H76"/>
    <mergeCell ref="S86:T86"/>
    <mergeCell ref="E85:I85"/>
    <mergeCell ref="J85:R85"/>
    <mergeCell ref="S85:T85"/>
    <mergeCell ref="E80:H80"/>
    <mergeCell ref="I80:R80"/>
    <mergeCell ref="S80:T80"/>
    <mergeCell ref="E81:H81"/>
    <mergeCell ref="I81:R81"/>
    <mergeCell ref="E79:H79"/>
    <mergeCell ref="I79:R79"/>
    <mergeCell ref="S91:T91"/>
    <mergeCell ref="J89:R89"/>
    <mergeCell ref="B164:T164"/>
    <mergeCell ref="B160:D160"/>
    <mergeCell ref="B131:C131"/>
    <mergeCell ref="D131:J131"/>
    <mergeCell ref="K131:R131"/>
    <mergeCell ref="S131:T131"/>
    <mergeCell ref="D128:J128"/>
    <mergeCell ref="K128:R128"/>
    <mergeCell ref="B135:C135"/>
    <mergeCell ref="D135:J135"/>
    <mergeCell ref="K135:R135"/>
    <mergeCell ref="E156:F156"/>
    <mergeCell ref="B139:T139"/>
    <mergeCell ref="B140:T140"/>
    <mergeCell ref="B141:T141"/>
    <mergeCell ref="B142:T142"/>
    <mergeCell ref="B143:T143"/>
    <mergeCell ref="B146:C146"/>
    <mergeCell ref="D146:J146"/>
    <mergeCell ref="D147:J147"/>
    <mergeCell ref="B144:C144"/>
    <mergeCell ref="D144:J144"/>
    <mergeCell ref="B138:C138"/>
    <mergeCell ref="D138:J138"/>
    <mergeCell ref="S89:T89"/>
    <mergeCell ref="E90:I90"/>
    <mergeCell ref="J90:R90"/>
    <mergeCell ref="S90:T90"/>
    <mergeCell ref="E95:I95"/>
    <mergeCell ref="J95:R95"/>
    <mergeCell ref="K146:R146"/>
    <mergeCell ref="K144:R144"/>
    <mergeCell ref="S144:T144"/>
    <mergeCell ref="S146:T146"/>
    <mergeCell ref="S105:T105"/>
    <mergeCell ref="B106:T106"/>
    <mergeCell ref="S121:T121"/>
    <mergeCell ref="B127:T127"/>
    <mergeCell ref="S122:T122"/>
    <mergeCell ref="S108:T108"/>
    <mergeCell ref="B111:C111"/>
    <mergeCell ref="S145:T145"/>
    <mergeCell ref="K138:R138"/>
    <mergeCell ref="S138:T138"/>
    <mergeCell ref="S135:T135"/>
    <mergeCell ref="B136:C136"/>
    <mergeCell ref="S96:T96"/>
    <mergeCell ref="E94:I94"/>
    <mergeCell ref="J94:R94"/>
    <mergeCell ref="S129:T129"/>
    <mergeCell ref="B128:C128"/>
    <mergeCell ref="B129:C129"/>
    <mergeCell ref="D129:J129"/>
    <mergeCell ref="K129:R129"/>
    <mergeCell ref="B120:T120"/>
    <mergeCell ref="B121:E121"/>
    <mergeCell ref="S94:T94"/>
    <mergeCell ref="D107:J107"/>
    <mergeCell ref="K107:R107"/>
    <mergeCell ref="S107:T107"/>
    <mergeCell ref="B94:B96"/>
    <mergeCell ref="S125:T125"/>
    <mergeCell ref="S98:T98"/>
    <mergeCell ref="E105:I105"/>
    <mergeCell ref="J105:R105"/>
    <mergeCell ref="E102:I102"/>
    <mergeCell ref="J102:R102"/>
    <mergeCell ref="S97:T97"/>
    <mergeCell ref="S95:T95"/>
    <mergeCell ref="E101:I101"/>
    <mergeCell ref="J101:R101"/>
    <mergeCell ref="S101:T101"/>
    <mergeCell ref="S79:T79"/>
    <mergeCell ref="E77:H77"/>
    <mergeCell ref="E78:H78"/>
    <mergeCell ref="E86:I86"/>
    <mergeCell ref="S81:T82"/>
    <mergeCell ref="I78:R78"/>
    <mergeCell ref="S78:T78"/>
    <mergeCell ref="B83:T83"/>
    <mergeCell ref="B84:T84"/>
    <mergeCell ref="S77:T77"/>
    <mergeCell ref="B68:B79"/>
    <mergeCell ref="C68:D79"/>
    <mergeCell ref="E70:H70"/>
    <mergeCell ref="I70:R70"/>
    <mergeCell ref="E73:H73"/>
    <mergeCell ref="I73:R73"/>
    <mergeCell ref="S73:T73"/>
    <mergeCell ref="E74:H74"/>
    <mergeCell ref="S70:T70"/>
    <mergeCell ref="E71:H71"/>
    <mergeCell ref="I71:R71"/>
    <mergeCell ref="S71:T71"/>
    <mergeCell ref="B80:B82"/>
    <mergeCell ref="C80:D82"/>
    <mergeCell ref="J16:N18"/>
    <mergeCell ref="F16:I18"/>
    <mergeCell ref="B16:E18"/>
    <mergeCell ref="B29:E29"/>
    <mergeCell ref="O29:Q29"/>
    <mergeCell ref="S64:T64"/>
    <mergeCell ref="B35:E36"/>
    <mergeCell ref="R35:T36"/>
    <mergeCell ref="O35:Q36"/>
    <mergeCell ref="J35:N36"/>
    <mergeCell ref="I43:J43"/>
    <mergeCell ref="K43:L43"/>
    <mergeCell ref="M43:R43"/>
    <mergeCell ref="S38:T38"/>
    <mergeCell ref="B43:H43"/>
    <mergeCell ref="I61:R61"/>
    <mergeCell ref="S61:T61"/>
    <mergeCell ref="O33:Q34"/>
    <mergeCell ref="J33:N34"/>
    <mergeCell ref="C54:D54"/>
    <mergeCell ref="E55:H57"/>
    <mergeCell ref="I55:R57"/>
    <mergeCell ref="S55:T57"/>
    <mergeCell ref="E54:H54"/>
    <mergeCell ref="B9:T9"/>
    <mergeCell ref="F10:I11"/>
    <mergeCell ref="J10:N11"/>
    <mergeCell ref="O10:Q11"/>
    <mergeCell ref="R10:T11"/>
    <mergeCell ref="B12:E13"/>
    <mergeCell ref="F12:I13"/>
    <mergeCell ref="J12:N12"/>
    <mergeCell ref="O12:Q13"/>
    <mergeCell ref="R12:T13"/>
    <mergeCell ref="J13:N13"/>
    <mergeCell ref="B10:E11"/>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S54:T54"/>
    <mergeCell ref="J29:N29"/>
    <mergeCell ref="B38:H38"/>
    <mergeCell ref="I38:J38"/>
    <mergeCell ref="K38:L38"/>
    <mergeCell ref="M38:R38"/>
    <mergeCell ref="B50:T50"/>
    <mergeCell ref="B52:T52"/>
    <mergeCell ref="B53:T53"/>
    <mergeCell ref="K47:L47"/>
    <mergeCell ref="M47:R47"/>
    <mergeCell ref="I46:J46"/>
    <mergeCell ref="K46:L46"/>
    <mergeCell ref="M46:R46"/>
    <mergeCell ref="B44:H44"/>
    <mergeCell ref="I44:J44"/>
    <mergeCell ref="B47:H47"/>
    <mergeCell ref="I47:J47"/>
    <mergeCell ref="I48:J48"/>
    <mergeCell ref="I42:J42"/>
    <mergeCell ref="I49:J49"/>
    <mergeCell ref="K44:L44"/>
    <mergeCell ref="M44:R44"/>
    <mergeCell ref="B45:H45"/>
    <mergeCell ref="I45:J45"/>
    <mergeCell ref="K45:L45"/>
    <mergeCell ref="M45:R45"/>
    <mergeCell ref="B46:H46"/>
    <mergeCell ref="I54:R54"/>
    <mergeCell ref="R33:T34"/>
    <mergeCell ref="F33:I34"/>
    <mergeCell ref="F30:I30"/>
    <mergeCell ref="J30:N30"/>
    <mergeCell ref="O30:Q30"/>
    <mergeCell ref="R30:T30"/>
    <mergeCell ref="F29:I29"/>
    <mergeCell ref="B33:E34"/>
    <mergeCell ref="B55:B67"/>
    <mergeCell ref="C55:D67"/>
    <mergeCell ref="E62:H62"/>
    <mergeCell ref="I62:R62"/>
    <mergeCell ref="S62:T62"/>
    <mergeCell ref="E65:H65"/>
    <mergeCell ref="I65:R65"/>
    <mergeCell ref="F35:I36"/>
    <mergeCell ref="B37:T37"/>
    <mergeCell ref="S59:T59"/>
    <mergeCell ref="B48:H48"/>
    <mergeCell ref="B49:H49"/>
    <mergeCell ref="K48:L48"/>
    <mergeCell ref="M48:R48"/>
    <mergeCell ref="M49:R49"/>
    <mergeCell ref="K49:L49"/>
    <mergeCell ref="F19:I22"/>
    <mergeCell ref="B23:E27"/>
    <mergeCell ref="O28:Q28"/>
    <mergeCell ref="R29:T29"/>
    <mergeCell ref="F31:I32"/>
    <mergeCell ref="B30:E30"/>
    <mergeCell ref="R31:T32"/>
    <mergeCell ref="O31:Q32"/>
    <mergeCell ref="J31:N32"/>
    <mergeCell ref="R28:T28"/>
    <mergeCell ref="B31:E32"/>
    <mergeCell ref="S75:T75"/>
    <mergeCell ref="I68:R69"/>
    <mergeCell ref="E75:H75"/>
    <mergeCell ref="S68:T68"/>
    <mergeCell ref="R14:T15"/>
    <mergeCell ref="O14:Q15"/>
    <mergeCell ref="J14:N15"/>
    <mergeCell ref="F14:I15"/>
    <mergeCell ref="B14:E15"/>
    <mergeCell ref="J19:N22"/>
    <mergeCell ref="O19:Q22"/>
    <mergeCell ref="R19:T22"/>
    <mergeCell ref="B28:E28"/>
    <mergeCell ref="F28:I28"/>
    <mergeCell ref="J28:N28"/>
    <mergeCell ref="R23:T27"/>
    <mergeCell ref="O23:Q27"/>
    <mergeCell ref="J24:N27"/>
    <mergeCell ref="F23:I27"/>
    <mergeCell ref="R16:T18"/>
    <mergeCell ref="O16:Q18"/>
    <mergeCell ref="J23:N23"/>
    <mergeCell ref="S72:T72"/>
    <mergeCell ref="B19:E22"/>
    <mergeCell ref="I76:R76"/>
    <mergeCell ref="S76:T76"/>
    <mergeCell ref="I77:R77"/>
    <mergeCell ref="E58:H58"/>
    <mergeCell ref="S92:T92"/>
    <mergeCell ref="S88:T88"/>
    <mergeCell ref="E89:I89"/>
    <mergeCell ref="I58:R58"/>
    <mergeCell ref="E67:H67"/>
    <mergeCell ref="S66:T66"/>
    <mergeCell ref="E63:H63"/>
    <mergeCell ref="I60:R60"/>
    <mergeCell ref="S60:T60"/>
    <mergeCell ref="S58:T58"/>
    <mergeCell ref="I75:R75"/>
    <mergeCell ref="I63:R63"/>
    <mergeCell ref="S63:T63"/>
    <mergeCell ref="E64:H64"/>
    <mergeCell ref="I67:R67"/>
    <mergeCell ref="S67:T67"/>
    <mergeCell ref="E61:H61"/>
    <mergeCell ref="E66:H66"/>
    <mergeCell ref="I66:R66"/>
    <mergeCell ref="S74:T74"/>
    <mergeCell ref="S99:T99"/>
    <mergeCell ref="S100:T100"/>
    <mergeCell ref="S102:T102"/>
    <mergeCell ref="S104:T104"/>
    <mergeCell ref="S103:T103"/>
    <mergeCell ref="E99:I99"/>
    <mergeCell ref="J99:R99"/>
    <mergeCell ref="E100:I100"/>
    <mergeCell ref="J100:R100"/>
    <mergeCell ref="E103:I103"/>
    <mergeCell ref="E104:I104"/>
    <mergeCell ref="C94:D96"/>
    <mergeCell ref="F174:I175"/>
    <mergeCell ref="F176:I176"/>
    <mergeCell ref="J174:T175"/>
    <mergeCell ref="B175:C175"/>
    <mergeCell ref="D175:E175"/>
    <mergeCell ref="S148:T148"/>
    <mergeCell ref="S110:T110"/>
    <mergeCell ref="S111:T111"/>
    <mergeCell ref="S112:T112"/>
    <mergeCell ref="S109:T109"/>
    <mergeCell ref="S123:T123"/>
    <mergeCell ref="G121:R121"/>
    <mergeCell ref="D114:J114"/>
    <mergeCell ref="K114:R114"/>
    <mergeCell ref="S114:T114"/>
    <mergeCell ref="D109:J109"/>
    <mergeCell ref="K109:R109"/>
    <mergeCell ref="D110:J110"/>
    <mergeCell ref="K110:R110"/>
    <mergeCell ref="D111:J111"/>
    <mergeCell ref="K145:R145"/>
    <mergeCell ref="B145:C145"/>
    <mergeCell ref="D145:J145"/>
    <mergeCell ref="S147:T147"/>
    <mergeCell ref="B147:C147"/>
    <mergeCell ref="K149:R149"/>
    <mergeCell ref="B149:C149"/>
    <mergeCell ref="D149:J149"/>
    <mergeCell ref="B148:C148"/>
    <mergeCell ref="D148:J148"/>
    <mergeCell ref="K148:R148"/>
    <mergeCell ref="B168:D168"/>
    <mergeCell ref="E168:F168"/>
    <mergeCell ref="I167:K167"/>
    <mergeCell ref="B162:D162"/>
    <mergeCell ref="S149:T149"/>
    <mergeCell ref="B156:D156"/>
    <mergeCell ref="E162:F162"/>
    <mergeCell ref="B159:D159"/>
    <mergeCell ref="B154:D154"/>
    <mergeCell ref="E154:F154"/>
    <mergeCell ref="B153:K153"/>
    <mergeCell ref="E159:F161"/>
    <mergeCell ref="K159:K161"/>
    <mergeCell ref="B150:T150"/>
    <mergeCell ref="B151:T151"/>
    <mergeCell ref="K147:R147"/>
    <mergeCell ref="V284:W284"/>
    <mergeCell ref="B282:T282"/>
    <mergeCell ref="B283:F283"/>
    <mergeCell ref="G283:R283"/>
    <mergeCell ref="S283:T283"/>
    <mergeCell ref="B270:B280"/>
    <mergeCell ref="M272:T273"/>
    <mergeCell ref="C274:F274"/>
    <mergeCell ref="G276:J276"/>
    <mergeCell ref="K276:T276"/>
    <mergeCell ref="C275:D275"/>
    <mergeCell ref="E275:F275"/>
    <mergeCell ref="G277:J277"/>
    <mergeCell ref="F273:G273"/>
    <mergeCell ref="H273:I273"/>
    <mergeCell ref="J273:L273"/>
    <mergeCell ref="C270:T270"/>
    <mergeCell ref="G274:J275"/>
    <mergeCell ref="K277:T277"/>
    <mergeCell ref="F272:G272"/>
    <mergeCell ref="H272:I272"/>
    <mergeCell ref="J272:L272"/>
    <mergeCell ref="B281:T281"/>
    <mergeCell ref="K279:T279"/>
    <mergeCell ref="B251:T251"/>
    <mergeCell ref="B252:T252"/>
    <mergeCell ref="E278:F278"/>
    <mergeCell ref="C273:E273"/>
    <mergeCell ref="M271:T271"/>
    <mergeCell ref="C267:D267"/>
    <mergeCell ref="E267:F267"/>
    <mergeCell ref="G267:J267"/>
    <mergeCell ref="K267:T267"/>
    <mergeCell ref="C268:D268"/>
    <mergeCell ref="C262:G262"/>
    <mergeCell ref="C272:E272"/>
    <mergeCell ref="F255:G255"/>
    <mergeCell ref="C254:L254"/>
    <mergeCell ref="H259:L259"/>
    <mergeCell ref="H256:I256"/>
    <mergeCell ref="H260:L260"/>
    <mergeCell ref="J257:L257"/>
    <mergeCell ref="E276:F276"/>
    <mergeCell ref="J262:K262"/>
    <mergeCell ref="E277:F277"/>
    <mergeCell ref="E259:F259"/>
    <mergeCell ref="H255:I255"/>
    <mergeCell ref="C261:L261"/>
    <mergeCell ref="G338:R338"/>
    <mergeCell ref="B337:F337"/>
    <mergeCell ref="S285:T285"/>
    <mergeCell ref="G286:R286"/>
    <mergeCell ref="E280:F280"/>
    <mergeCell ref="G280:J280"/>
    <mergeCell ref="K280:T280"/>
    <mergeCell ref="G268:J268"/>
    <mergeCell ref="K268:T268"/>
    <mergeCell ref="B253:B268"/>
    <mergeCell ref="E268:F268"/>
    <mergeCell ref="M255:T261"/>
    <mergeCell ref="C255:E255"/>
    <mergeCell ref="C259:D259"/>
    <mergeCell ref="K274:T275"/>
    <mergeCell ref="C279:D279"/>
    <mergeCell ref="E279:F279"/>
    <mergeCell ref="G279:J279"/>
    <mergeCell ref="M254:T254"/>
    <mergeCell ref="C263:G263"/>
    <mergeCell ref="G278:J278"/>
    <mergeCell ref="K278:T278"/>
    <mergeCell ref="C276:D276"/>
    <mergeCell ref="C278:D278"/>
    <mergeCell ref="W294:X333"/>
    <mergeCell ref="G295:R295"/>
    <mergeCell ref="G296:R296"/>
    <mergeCell ref="G297:R297"/>
    <mergeCell ref="G298:R298"/>
    <mergeCell ref="G299:R299"/>
    <mergeCell ref="G300:R300"/>
    <mergeCell ref="G303:R303"/>
    <mergeCell ref="G331:R331"/>
    <mergeCell ref="G328:R328"/>
    <mergeCell ref="G329:R329"/>
    <mergeCell ref="G330:R330"/>
    <mergeCell ref="G333:R333"/>
    <mergeCell ref="G326:R326"/>
    <mergeCell ref="G325:R325"/>
    <mergeCell ref="G324:R324"/>
    <mergeCell ref="G327:R327"/>
    <mergeCell ref="G301:R301"/>
    <mergeCell ref="G302:R302"/>
    <mergeCell ref="G294:R294"/>
    <mergeCell ref="G318:R318"/>
    <mergeCell ref="G323:R323"/>
    <mergeCell ref="S294:T334"/>
    <mergeCell ref="G317:R317"/>
    <mergeCell ref="B343:F343"/>
    <mergeCell ref="G343:R343"/>
    <mergeCell ref="S343:T343"/>
    <mergeCell ref="B344:F344"/>
    <mergeCell ref="G344:R344"/>
    <mergeCell ref="S344:T344"/>
    <mergeCell ref="B294:F334"/>
    <mergeCell ref="G321:R321"/>
    <mergeCell ref="G332:R332"/>
    <mergeCell ref="G337:R337"/>
    <mergeCell ref="G316:R316"/>
    <mergeCell ref="G335:R335"/>
    <mergeCell ref="B339:T339"/>
    <mergeCell ref="B340:F340"/>
    <mergeCell ref="G340:R340"/>
    <mergeCell ref="S340:T340"/>
    <mergeCell ref="G336:R336"/>
    <mergeCell ref="B336:F336"/>
    <mergeCell ref="B335:F335"/>
    <mergeCell ref="G334:R334"/>
    <mergeCell ref="S335:T338"/>
    <mergeCell ref="G305:R306"/>
    <mergeCell ref="G309:R309"/>
    <mergeCell ref="G310:R311"/>
    <mergeCell ref="G341:R341"/>
    <mergeCell ref="S341:T341"/>
    <mergeCell ref="B342:F342"/>
    <mergeCell ref="G342:R342"/>
    <mergeCell ref="S342:T342"/>
    <mergeCell ref="D248:E248"/>
    <mergeCell ref="L237:T243"/>
    <mergeCell ref="H223:I223"/>
    <mergeCell ref="C229:E229"/>
    <mergeCell ref="K225:L225"/>
    <mergeCell ref="E226:F226"/>
    <mergeCell ref="G322:R322"/>
    <mergeCell ref="G315:R315"/>
    <mergeCell ref="S289:T289"/>
    <mergeCell ref="B293:F293"/>
    <mergeCell ref="G293:R293"/>
    <mergeCell ref="S293:T293"/>
    <mergeCell ref="M231:T232"/>
    <mergeCell ref="C253:T253"/>
    <mergeCell ref="G238:H238"/>
    <mergeCell ref="I238:K238"/>
    <mergeCell ref="D240:E240"/>
    <mergeCell ref="B241:C241"/>
    <mergeCell ref="B338:F338"/>
    <mergeCell ref="B354:F354"/>
    <mergeCell ref="G354:P354"/>
    <mergeCell ref="Q354:T354"/>
    <mergeCell ref="B350:T350"/>
    <mergeCell ref="B351:T351"/>
    <mergeCell ref="B352:Q352"/>
    <mergeCell ref="R352:T352"/>
    <mergeCell ref="B345:F345"/>
    <mergeCell ref="G345:R345"/>
    <mergeCell ref="S345:T345"/>
    <mergeCell ref="B353:F353"/>
    <mergeCell ref="G353:P353"/>
    <mergeCell ref="Q353:T353"/>
    <mergeCell ref="B347:F347"/>
    <mergeCell ref="B348:F348"/>
    <mergeCell ref="G348:R348"/>
    <mergeCell ref="S348:T348"/>
    <mergeCell ref="B346:F346"/>
    <mergeCell ref="G346:R346"/>
    <mergeCell ref="S346:T346"/>
    <mergeCell ref="G347:R347"/>
    <mergeCell ref="S347:T347"/>
    <mergeCell ref="B341:F341"/>
    <mergeCell ref="B181:C181"/>
    <mergeCell ref="B183:C183"/>
    <mergeCell ref="D183:E183"/>
    <mergeCell ref="F183:I183"/>
    <mergeCell ref="J183:T183"/>
    <mergeCell ref="B184:C184"/>
    <mergeCell ref="D184:E184"/>
    <mergeCell ref="F184:I184"/>
    <mergeCell ref="J184:T184"/>
    <mergeCell ref="J182:T182"/>
    <mergeCell ref="H199:L199"/>
    <mergeCell ref="E210:F210"/>
    <mergeCell ref="G210:J210"/>
    <mergeCell ref="K202:T203"/>
    <mergeCell ref="B219:T219"/>
    <mergeCell ref="C220:T220"/>
    <mergeCell ref="C221:L221"/>
    <mergeCell ref="F223:G223"/>
    <mergeCell ref="F222:G222"/>
    <mergeCell ref="J223:L223"/>
    <mergeCell ref="K212:T212"/>
    <mergeCell ref="C205:D205"/>
    <mergeCell ref="G214:J214"/>
    <mergeCell ref="M194:T194"/>
    <mergeCell ref="C196:E196"/>
    <mergeCell ref="J196:L196"/>
    <mergeCell ref="H196:I196"/>
    <mergeCell ref="E238:F238"/>
    <mergeCell ref="H222:I222"/>
    <mergeCell ref="C226:D226"/>
    <mergeCell ref="H225:I225"/>
    <mergeCell ref="G231:I232"/>
    <mergeCell ref="J231:L232"/>
    <mergeCell ref="C232:D232"/>
    <mergeCell ref="E232:F232"/>
    <mergeCell ref="B237:D237"/>
    <mergeCell ref="M233:T233"/>
    <mergeCell ref="C228:L228"/>
    <mergeCell ref="G229:H229"/>
    <mergeCell ref="J233:L233"/>
    <mergeCell ref="F196:G196"/>
    <mergeCell ref="E208:F208"/>
    <mergeCell ref="C214:D214"/>
    <mergeCell ref="C203:D203"/>
    <mergeCell ref="G208:J208"/>
    <mergeCell ref="K213:T213"/>
    <mergeCell ref="E199:F199"/>
    <mergeCell ref="M262:T262"/>
    <mergeCell ref="H262:I262"/>
    <mergeCell ref="H257:I257"/>
    <mergeCell ref="C271:L271"/>
    <mergeCell ref="E260:F260"/>
    <mergeCell ref="G264:J265"/>
    <mergeCell ref="K264:T265"/>
    <mergeCell ref="C266:D266"/>
    <mergeCell ref="E266:F266"/>
    <mergeCell ref="G266:J266"/>
    <mergeCell ref="K266:T266"/>
    <mergeCell ref="E265:F265"/>
    <mergeCell ref="M263:T263"/>
    <mergeCell ref="J255:L255"/>
    <mergeCell ref="J263:K263"/>
    <mergeCell ref="F256:G256"/>
    <mergeCell ref="J256:L256"/>
    <mergeCell ref="C256:E256"/>
    <mergeCell ref="F257:G257"/>
    <mergeCell ref="C257:E257"/>
    <mergeCell ref="B289:F289"/>
    <mergeCell ref="C277:D277"/>
    <mergeCell ref="C280:D280"/>
    <mergeCell ref="B290:F291"/>
    <mergeCell ref="G290:R291"/>
    <mergeCell ref="S284:T284"/>
    <mergeCell ref="G320:R320"/>
    <mergeCell ref="G319:R319"/>
    <mergeCell ref="G312:R312"/>
    <mergeCell ref="G308:R308"/>
    <mergeCell ref="B284:F284"/>
    <mergeCell ref="G284:R284"/>
    <mergeCell ref="G307:R307"/>
    <mergeCell ref="G304:R304"/>
    <mergeCell ref="G289:R289"/>
    <mergeCell ref="B286:F286"/>
    <mergeCell ref="B285:F285"/>
    <mergeCell ref="G285:R285"/>
    <mergeCell ref="G314:R314"/>
    <mergeCell ref="G313:R313"/>
    <mergeCell ref="D189:E189"/>
    <mergeCell ref="F189:I189"/>
    <mergeCell ref="J189:T189"/>
    <mergeCell ref="C204:D204"/>
    <mergeCell ref="E204:F204"/>
    <mergeCell ref="S290:T291"/>
    <mergeCell ref="B292:F292"/>
    <mergeCell ref="G292:R292"/>
    <mergeCell ref="S292:T292"/>
    <mergeCell ref="B239:K239"/>
    <mergeCell ref="B243:K243"/>
    <mergeCell ref="D241:E241"/>
    <mergeCell ref="B242:K242"/>
    <mergeCell ref="B245:F245"/>
    <mergeCell ref="C260:D260"/>
    <mergeCell ref="B287:F287"/>
    <mergeCell ref="G287:R287"/>
    <mergeCell ref="S287:T287"/>
    <mergeCell ref="C264:F264"/>
    <mergeCell ref="C265:D265"/>
    <mergeCell ref="S286:T286"/>
    <mergeCell ref="B288:T288"/>
    <mergeCell ref="H263:I263"/>
    <mergeCell ref="B269:T269"/>
    <mergeCell ref="B248:C248"/>
    <mergeCell ref="B236:K236"/>
    <mergeCell ref="C230:T230"/>
    <mergeCell ref="B234:T234"/>
    <mergeCell ref="G233:I233"/>
    <mergeCell ref="I237:K237"/>
    <mergeCell ref="B240:C240"/>
    <mergeCell ref="C233:D233"/>
    <mergeCell ref="B235:T235"/>
    <mergeCell ref="B220:B233"/>
    <mergeCell ref="E237:F237"/>
    <mergeCell ref="G237:H237"/>
    <mergeCell ref="B238:D238"/>
    <mergeCell ref="K226:L226"/>
    <mergeCell ref="D247:E247"/>
    <mergeCell ref="C223:E223"/>
    <mergeCell ref="C222:E222"/>
    <mergeCell ref="J222:L222"/>
    <mergeCell ref="J248:T248"/>
    <mergeCell ref="B244:F244"/>
    <mergeCell ref="I244:J244"/>
    <mergeCell ref="L244:T244"/>
    <mergeCell ref="L236:T236"/>
    <mergeCell ref="C97:D105"/>
    <mergeCell ref="B112:C112"/>
    <mergeCell ref="D112:J112"/>
    <mergeCell ref="K112:R112"/>
    <mergeCell ref="B114:C114"/>
    <mergeCell ref="J104:R104"/>
    <mergeCell ref="D133:J133"/>
    <mergeCell ref="K133:R133"/>
    <mergeCell ref="B108:C108"/>
    <mergeCell ref="D108:J108"/>
    <mergeCell ref="K108:R108"/>
    <mergeCell ref="B109:C109"/>
    <mergeCell ref="B110:C110"/>
    <mergeCell ref="B107:C107"/>
    <mergeCell ref="K111:R111"/>
    <mergeCell ref="G122:R122"/>
    <mergeCell ref="G123:R123"/>
    <mergeCell ref="G124:R124"/>
    <mergeCell ref="B125:E125"/>
    <mergeCell ref="G125:R125"/>
    <mergeCell ref="J98:R98"/>
    <mergeCell ref="B86:B93"/>
    <mergeCell ref="J103:R103"/>
    <mergeCell ref="E98:I98"/>
    <mergeCell ref="E97:I97"/>
    <mergeCell ref="J97:R97"/>
    <mergeCell ref="J87:R87"/>
    <mergeCell ref="E59:H59"/>
    <mergeCell ref="I59:R59"/>
    <mergeCell ref="E82:H82"/>
    <mergeCell ref="I82:R82"/>
    <mergeCell ref="J86:R86"/>
    <mergeCell ref="I74:R74"/>
    <mergeCell ref="E60:H60"/>
    <mergeCell ref="E72:H72"/>
    <mergeCell ref="I72:R72"/>
    <mergeCell ref="I64:R64"/>
    <mergeCell ref="E68:H69"/>
    <mergeCell ref="E96:I96"/>
    <mergeCell ref="J96:R96"/>
    <mergeCell ref="E92:I92"/>
    <mergeCell ref="J92:R92"/>
    <mergeCell ref="E91:I91"/>
    <mergeCell ref="J91:R91"/>
    <mergeCell ref="B97:B105"/>
    <mergeCell ref="B191:T191"/>
    <mergeCell ref="C193:T193"/>
    <mergeCell ref="F190:I190"/>
    <mergeCell ref="B188:C188"/>
    <mergeCell ref="E225:F225"/>
    <mergeCell ref="C225:D225"/>
    <mergeCell ref="D188:E188"/>
    <mergeCell ref="F188:I188"/>
    <mergeCell ref="B192:T192"/>
    <mergeCell ref="B190:C190"/>
    <mergeCell ref="D190:E190"/>
    <mergeCell ref="J188:T188"/>
    <mergeCell ref="K208:T208"/>
    <mergeCell ref="C211:D211"/>
    <mergeCell ref="C207:D207"/>
    <mergeCell ref="B189:C189"/>
    <mergeCell ref="B193:B214"/>
    <mergeCell ref="C194:L194"/>
    <mergeCell ref="E207:F207"/>
    <mergeCell ref="G207:J207"/>
    <mergeCell ref="K207:T207"/>
    <mergeCell ref="C208:D208"/>
    <mergeCell ref="K214:T214"/>
    <mergeCell ref="E212:F212"/>
    <mergeCell ref="J250:T250"/>
    <mergeCell ref="F250:I250"/>
    <mergeCell ref="D250:E250"/>
    <mergeCell ref="B249:C249"/>
    <mergeCell ref="D249:E249"/>
    <mergeCell ref="F249:I249"/>
    <mergeCell ref="J249:T249"/>
    <mergeCell ref="H226:I226"/>
    <mergeCell ref="G241:K241"/>
    <mergeCell ref="J229:K229"/>
    <mergeCell ref="E233:F233"/>
    <mergeCell ref="C231:F231"/>
    <mergeCell ref="M221:T229"/>
    <mergeCell ref="G240:K240"/>
    <mergeCell ref="B250:C250"/>
    <mergeCell ref="G244:H244"/>
    <mergeCell ref="I245:J245"/>
    <mergeCell ref="B247:C247"/>
    <mergeCell ref="F246:I247"/>
    <mergeCell ref="G245:H245"/>
    <mergeCell ref="J246:T247"/>
    <mergeCell ref="B246:E246"/>
    <mergeCell ref="F248:I248"/>
    <mergeCell ref="L245:T245"/>
    <mergeCell ref="K211:T211"/>
    <mergeCell ref="E213:F213"/>
    <mergeCell ref="C198:D198"/>
    <mergeCell ref="C201:L201"/>
    <mergeCell ref="G202:J203"/>
    <mergeCell ref="C199:D199"/>
    <mergeCell ref="E214:F214"/>
    <mergeCell ref="M195:T201"/>
    <mergeCell ref="C195:E195"/>
    <mergeCell ref="C202:F202"/>
    <mergeCell ref="G209:J209"/>
    <mergeCell ref="C213:D213"/>
    <mergeCell ref="C212:D212"/>
    <mergeCell ref="G213:J213"/>
    <mergeCell ref="F195:G195"/>
    <mergeCell ref="J195:L195"/>
    <mergeCell ref="H198:I198"/>
    <mergeCell ref="K209:T209"/>
    <mergeCell ref="E209:F209"/>
    <mergeCell ref="C209:D209"/>
    <mergeCell ref="E198:F198"/>
    <mergeCell ref="K198:L198"/>
    <mergeCell ref="H195:I195"/>
    <mergeCell ref="G204:J204"/>
    <mergeCell ref="B113:C113"/>
    <mergeCell ref="D113:J113"/>
    <mergeCell ref="K113:R113"/>
    <mergeCell ref="S113:T113"/>
    <mergeCell ref="S133:T133"/>
    <mergeCell ref="S124:T124"/>
    <mergeCell ref="S128:T128"/>
    <mergeCell ref="B132:C132"/>
    <mergeCell ref="D132:J132"/>
    <mergeCell ref="K132:R132"/>
    <mergeCell ref="S132:T132"/>
    <mergeCell ref="B115:C115"/>
    <mergeCell ref="D115:J115"/>
    <mergeCell ref="K115:R115"/>
    <mergeCell ref="S115:T115"/>
    <mergeCell ref="B116:C116"/>
    <mergeCell ref="D116:J116"/>
    <mergeCell ref="B119:C119"/>
    <mergeCell ref="D119:J119"/>
    <mergeCell ref="K119:R119"/>
    <mergeCell ref="S119:T119"/>
    <mergeCell ref="K116:R116"/>
    <mergeCell ref="S116:T116"/>
    <mergeCell ref="B117:C117"/>
    <mergeCell ref="D117:J117"/>
    <mergeCell ref="K117:R117"/>
    <mergeCell ref="S117:T117"/>
    <mergeCell ref="B118:C118"/>
    <mergeCell ref="D118:J118"/>
    <mergeCell ref="K118:R118"/>
    <mergeCell ref="S118:T118"/>
    <mergeCell ref="S134:T134"/>
    <mergeCell ref="B130:C130"/>
    <mergeCell ref="D130:J130"/>
    <mergeCell ref="K130:R130"/>
    <mergeCell ref="S130:T130"/>
    <mergeCell ref="B133:C133"/>
    <mergeCell ref="B122:E122"/>
    <mergeCell ref="B123:E123"/>
    <mergeCell ref="B124:E124"/>
    <mergeCell ref="B134:C134"/>
    <mergeCell ref="D134:J134"/>
    <mergeCell ref="K134:R134"/>
    <mergeCell ref="E218:F218"/>
    <mergeCell ref="G218:J218"/>
    <mergeCell ref="K218:T218"/>
    <mergeCell ref="C215:D215"/>
    <mergeCell ref="E215:F215"/>
    <mergeCell ref="G215:J215"/>
    <mergeCell ref="K215:T215"/>
    <mergeCell ref="C216:D216"/>
    <mergeCell ref="E216:F216"/>
    <mergeCell ref="G216:J216"/>
    <mergeCell ref="K216:T216"/>
    <mergeCell ref="C217:D217"/>
    <mergeCell ref="E217:F217"/>
    <mergeCell ref="G217:J217"/>
    <mergeCell ref="K217:T217"/>
    <mergeCell ref="C218:D218"/>
  </mergeCells>
  <phoneticPr fontId="30"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Normal="100" workbookViewId="0">
      <selection activeCell="G5" sqref="G5"/>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9" width="19.42578125" style="53" customWidth="1"/>
    <col min="10" max="10" width="17" style="53" customWidth="1"/>
    <col min="11" max="11" width="18.28515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6"/>
    </row>
    <row r="2" spans="2:19" ht="14.25" customHeight="1" x14ac:dyDescent="0.2">
      <c r="B2" s="659" t="s">
        <v>386</v>
      </c>
      <c r="C2" s="660"/>
      <c r="D2" s="660"/>
      <c r="E2" s="660"/>
      <c r="F2" s="660"/>
      <c r="G2" s="660"/>
      <c r="H2" s="660"/>
      <c r="I2" s="661"/>
      <c r="K2" s="665"/>
      <c r="L2" s="667" t="s">
        <v>385</v>
      </c>
      <c r="M2" s="668"/>
      <c r="N2" s="668"/>
      <c r="O2" s="668"/>
      <c r="P2" s="668"/>
      <c r="Q2" s="668"/>
      <c r="R2" s="669"/>
      <c r="S2" s="670"/>
    </row>
    <row r="3" spans="2:19" ht="34.5" customHeight="1" x14ac:dyDescent="0.2">
      <c r="B3" s="662"/>
      <c r="C3" s="663"/>
      <c r="D3" s="663"/>
      <c r="E3" s="663"/>
      <c r="F3" s="663"/>
      <c r="G3" s="663"/>
      <c r="H3" s="663"/>
      <c r="I3" s="664"/>
      <c r="K3" s="666"/>
      <c r="L3" s="672" t="s">
        <v>386</v>
      </c>
      <c r="M3" s="673"/>
      <c r="N3" s="673"/>
      <c r="O3" s="673"/>
      <c r="P3" s="673"/>
      <c r="Q3" s="673"/>
      <c r="R3" s="674"/>
      <c r="S3" s="671"/>
    </row>
    <row r="4" spans="2:19" ht="27.75" customHeight="1" x14ac:dyDescent="0.2">
      <c r="B4" s="675" t="s">
        <v>387</v>
      </c>
      <c r="C4" s="676"/>
      <c r="D4" s="676"/>
      <c r="E4" s="676"/>
      <c r="F4" s="677"/>
      <c r="G4" s="175" t="s">
        <v>757</v>
      </c>
      <c r="H4" s="176" t="s">
        <v>2</v>
      </c>
      <c r="I4" s="177" t="s">
        <v>0</v>
      </c>
      <c r="K4" s="666"/>
      <c r="L4" s="672" t="s">
        <v>387</v>
      </c>
      <c r="M4" s="673"/>
      <c r="N4" s="673"/>
      <c r="O4" s="673"/>
      <c r="P4" s="673"/>
      <c r="Q4" s="673"/>
      <c r="R4" s="674"/>
      <c r="S4" s="671"/>
    </row>
    <row r="5" spans="2:19" ht="27.75" customHeight="1" thickBot="1" x14ac:dyDescent="0.3">
      <c r="B5" s="678"/>
      <c r="C5" s="679"/>
      <c r="D5" s="679"/>
      <c r="E5" s="679"/>
      <c r="F5" s="680"/>
      <c r="G5" s="178" t="s">
        <v>1011</v>
      </c>
      <c r="H5" s="179">
        <v>3</v>
      </c>
      <c r="I5" s="180" t="s">
        <v>393</v>
      </c>
      <c r="K5" s="666"/>
      <c r="L5" s="681" t="s">
        <v>1012</v>
      </c>
      <c r="M5" s="682"/>
      <c r="N5" s="682"/>
      <c r="O5" s="682"/>
      <c r="P5" s="682"/>
      <c r="Q5" s="682"/>
      <c r="R5" s="683"/>
      <c r="S5" s="671"/>
    </row>
    <row r="6" spans="2:19" ht="33.75" customHeight="1" x14ac:dyDescent="0.2">
      <c r="B6" s="701" t="s">
        <v>395</v>
      </c>
      <c r="C6" s="702"/>
      <c r="D6" s="702"/>
      <c r="E6" s="702"/>
      <c r="F6" s="702"/>
      <c r="G6" s="702"/>
      <c r="H6" s="702"/>
      <c r="I6" s="703"/>
      <c r="K6" s="704" t="s">
        <v>388</v>
      </c>
      <c r="L6" s="705"/>
      <c r="M6" s="707" t="s">
        <v>109</v>
      </c>
      <c r="N6" s="708"/>
      <c r="O6" s="707" t="s">
        <v>110</v>
      </c>
      <c r="P6" s="708"/>
      <c r="Q6" s="711" t="s">
        <v>389</v>
      </c>
      <c r="R6" s="713" t="s">
        <v>2</v>
      </c>
      <c r="S6" s="684" t="s">
        <v>0</v>
      </c>
    </row>
    <row r="7" spans="2:19" ht="15" customHeight="1" x14ac:dyDescent="0.2">
      <c r="B7" s="686" t="s">
        <v>397</v>
      </c>
      <c r="C7" s="687"/>
      <c r="D7" s="690">
        <v>1</v>
      </c>
      <c r="E7" s="690">
        <v>2</v>
      </c>
      <c r="F7" s="690">
        <v>3</v>
      </c>
      <c r="G7" s="692" t="s">
        <v>398</v>
      </c>
      <c r="H7" s="694" t="s">
        <v>99</v>
      </c>
      <c r="I7" s="687"/>
      <c r="K7" s="706"/>
      <c r="L7" s="683"/>
      <c r="M7" s="709"/>
      <c r="N7" s="710"/>
      <c r="O7" s="709"/>
      <c r="P7" s="710"/>
      <c r="Q7" s="712"/>
      <c r="R7" s="714"/>
      <c r="S7" s="685"/>
    </row>
    <row r="8" spans="2:19" ht="15.75" customHeight="1" thickBot="1" x14ac:dyDescent="0.25">
      <c r="B8" s="688"/>
      <c r="C8" s="689"/>
      <c r="D8" s="691"/>
      <c r="E8" s="691"/>
      <c r="F8" s="691"/>
      <c r="G8" s="693"/>
      <c r="H8" s="695"/>
      <c r="I8" s="689"/>
      <c r="K8" s="696" t="s">
        <v>390</v>
      </c>
      <c r="L8" s="697"/>
      <c r="M8" s="698" t="s">
        <v>391</v>
      </c>
      <c r="N8" s="698"/>
      <c r="O8" s="699" t="s">
        <v>392</v>
      </c>
      <c r="P8" s="700"/>
      <c r="Q8" s="138">
        <v>42309</v>
      </c>
      <c r="R8" s="139">
        <v>2</v>
      </c>
      <c r="S8" s="169" t="s">
        <v>394</v>
      </c>
    </row>
    <row r="9" spans="2:19" ht="15.75" customHeight="1" thickBot="1" x14ac:dyDescent="0.3">
      <c r="B9" s="181">
        <v>3</v>
      </c>
      <c r="C9" s="182">
        <v>500</v>
      </c>
      <c r="D9" s="182">
        <v>3</v>
      </c>
      <c r="E9" s="182">
        <v>50</v>
      </c>
      <c r="F9" s="182"/>
      <c r="G9" s="182"/>
      <c r="H9" s="715"/>
      <c r="I9" s="716"/>
      <c r="K9" s="717" t="s">
        <v>396</v>
      </c>
      <c r="L9" s="718"/>
      <c r="M9" s="718"/>
      <c r="N9" s="718"/>
      <c r="O9" s="718"/>
      <c r="P9" s="718"/>
      <c r="Q9" s="718"/>
      <c r="R9" s="718"/>
      <c r="S9" s="719"/>
    </row>
    <row r="10" spans="2:19" ht="20.25" customHeight="1" x14ac:dyDescent="0.2">
      <c r="B10" s="720" t="s">
        <v>399</v>
      </c>
      <c r="C10" s="183">
        <v>1</v>
      </c>
      <c r="D10" s="54">
        <v>227</v>
      </c>
      <c r="E10" s="54">
        <v>164</v>
      </c>
      <c r="F10" s="54">
        <v>11</v>
      </c>
      <c r="G10" s="184">
        <f t="shared" ref="G10:G40" si="0">+D10+E10+F10</f>
        <v>402</v>
      </c>
      <c r="H10" s="723"/>
      <c r="I10" s="724"/>
      <c r="K10" s="725" t="s">
        <v>397</v>
      </c>
      <c r="L10" s="726"/>
      <c r="M10" s="727">
        <v>1</v>
      </c>
      <c r="N10" s="727">
        <v>2</v>
      </c>
      <c r="O10" s="728">
        <v>3</v>
      </c>
      <c r="P10" s="728">
        <v>4</v>
      </c>
      <c r="Q10" s="727" t="s">
        <v>398</v>
      </c>
      <c r="R10" s="730" t="s">
        <v>99</v>
      </c>
      <c r="S10" s="731"/>
    </row>
    <row r="11" spans="2:19" ht="16.5" customHeight="1" thickBot="1" x14ac:dyDescent="0.25">
      <c r="B11" s="721"/>
      <c r="C11" s="185" t="s">
        <v>403</v>
      </c>
      <c r="D11" s="56">
        <f>+D10*0.4</f>
        <v>90.800000000000011</v>
      </c>
      <c r="E11" s="56">
        <f t="shared" ref="E11" si="1">+E10*0.4</f>
        <v>65.600000000000009</v>
      </c>
      <c r="F11" s="56">
        <v>4</v>
      </c>
      <c r="G11" s="56">
        <f t="shared" si="0"/>
        <v>160.40000000000003</v>
      </c>
      <c r="H11" s="733"/>
      <c r="I11" s="734"/>
      <c r="K11" s="696"/>
      <c r="L11" s="697"/>
      <c r="M11" s="698"/>
      <c r="N11" s="698"/>
      <c r="O11" s="729"/>
      <c r="P11" s="729"/>
      <c r="Q11" s="698"/>
      <c r="R11" s="732"/>
      <c r="S11" s="719"/>
    </row>
    <row r="12" spans="2:19" ht="25.5" customHeight="1" thickBot="1" x14ac:dyDescent="0.25">
      <c r="B12" s="722"/>
      <c r="C12" s="186">
        <v>0.6</v>
      </c>
      <c r="D12" s="57">
        <f>+D10*0.6</f>
        <v>136.19999999999999</v>
      </c>
      <c r="E12" s="57">
        <f t="shared" ref="E12" si="2">+E10*0.6</f>
        <v>98.399999999999991</v>
      </c>
      <c r="F12" s="57">
        <v>7</v>
      </c>
      <c r="G12" s="57">
        <f t="shared" si="0"/>
        <v>241.59999999999997</v>
      </c>
      <c r="H12" s="735"/>
      <c r="I12" s="736"/>
      <c r="K12" s="737" t="s">
        <v>399</v>
      </c>
      <c r="L12" s="140">
        <v>1</v>
      </c>
      <c r="M12" s="55">
        <v>227</v>
      </c>
      <c r="N12" s="55">
        <v>164</v>
      </c>
      <c r="O12" s="55">
        <v>11</v>
      </c>
      <c r="P12" s="55">
        <v>0</v>
      </c>
      <c r="Q12" s="141">
        <f>SUM(M12:P12)</f>
        <v>402</v>
      </c>
      <c r="R12" s="739"/>
      <c r="S12" s="740"/>
    </row>
    <row r="13" spans="2:19" x14ac:dyDescent="0.2">
      <c r="B13" s="720" t="s">
        <v>400</v>
      </c>
      <c r="C13" s="183" t="s">
        <v>398</v>
      </c>
      <c r="D13" s="54">
        <v>227</v>
      </c>
      <c r="E13" s="54">
        <v>164</v>
      </c>
      <c r="F13" s="54">
        <v>11</v>
      </c>
      <c r="G13" s="187">
        <f t="shared" si="0"/>
        <v>402</v>
      </c>
      <c r="H13" s="723"/>
      <c r="I13" s="724"/>
      <c r="K13" s="738"/>
      <c r="L13" s="142">
        <v>0.4</v>
      </c>
      <c r="M13" s="56">
        <f>M12*0.4</f>
        <v>90.800000000000011</v>
      </c>
      <c r="N13" s="56">
        <f>N12*0.4</f>
        <v>65.600000000000009</v>
      </c>
      <c r="O13" s="56">
        <v>5</v>
      </c>
      <c r="P13" s="56">
        <f>P12*0.4</f>
        <v>0</v>
      </c>
      <c r="Q13" s="143">
        <f>SUM(M13:P13)</f>
        <v>161.40000000000003</v>
      </c>
      <c r="R13" s="733"/>
      <c r="S13" s="734"/>
    </row>
    <row r="14" spans="2:19" x14ac:dyDescent="0.2">
      <c r="B14" s="721"/>
      <c r="C14" s="185" t="s">
        <v>403</v>
      </c>
      <c r="D14" s="56">
        <v>89</v>
      </c>
      <c r="E14" s="56">
        <v>62</v>
      </c>
      <c r="F14" s="56">
        <v>4</v>
      </c>
      <c r="G14" s="56">
        <f t="shared" si="0"/>
        <v>155</v>
      </c>
      <c r="H14" s="733"/>
      <c r="I14" s="734"/>
      <c r="K14" s="738"/>
      <c r="L14" s="144">
        <v>0.6</v>
      </c>
      <c r="M14" s="56">
        <f>M12</f>
        <v>227</v>
      </c>
      <c r="N14" s="56">
        <f>N12*0.6</f>
        <v>98.399999999999991</v>
      </c>
      <c r="O14" s="56">
        <v>6</v>
      </c>
      <c r="P14" s="56">
        <f>P12*0.6</f>
        <v>0</v>
      </c>
      <c r="Q14" s="143">
        <f t="shared" ref="Q14:Q28" si="3">SUM(M14:P14)</f>
        <v>331.4</v>
      </c>
      <c r="R14" s="733"/>
      <c r="S14" s="734"/>
    </row>
    <row r="15" spans="2:19" ht="12.75" customHeight="1" thickBot="1" x14ac:dyDescent="0.25">
      <c r="B15" s="722"/>
      <c r="C15" s="186">
        <v>0.6</v>
      </c>
      <c r="D15" s="58">
        <v>134</v>
      </c>
      <c r="E15" s="58">
        <v>94</v>
      </c>
      <c r="F15" s="58">
        <v>6</v>
      </c>
      <c r="G15" s="58">
        <f t="shared" si="0"/>
        <v>234</v>
      </c>
      <c r="H15" s="735"/>
      <c r="I15" s="736"/>
      <c r="K15" s="741" t="s">
        <v>400</v>
      </c>
      <c r="L15" s="140" t="s">
        <v>398</v>
      </c>
      <c r="M15" s="55">
        <f>M12</f>
        <v>227</v>
      </c>
      <c r="N15" s="55">
        <f>N12</f>
        <v>164</v>
      </c>
      <c r="O15" s="55">
        <f>O12</f>
        <v>11</v>
      </c>
      <c r="P15" s="55">
        <f>P12</f>
        <v>0</v>
      </c>
      <c r="Q15" s="141">
        <f t="shared" si="3"/>
        <v>402</v>
      </c>
      <c r="R15" s="733"/>
      <c r="S15" s="734"/>
    </row>
    <row r="16" spans="2:19" ht="15" customHeight="1" x14ac:dyDescent="0.2">
      <c r="B16" s="720" t="s">
        <v>401</v>
      </c>
      <c r="C16" s="183" t="s">
        <v>398</v>
      </c>
      <c r="D16" s="54">
        <v>227</v>
      </c>
      <c r="E16" s="54">
        <v>164</v>
      </c>
      <c r="F16" s="54">
        <v>11</v>
      </c>
      <c r="G16" s="184">
        <f t="shared" si="0"/>
        <v>402</v>
      </c>
      <c r="H16" s="723"/>
      <c r="I16" s="724"/>
      <c r="K16" s="742"/>
      <c r="L16" s="142">
        <v>0.4</v>
      </c>
      <c r="M16" s="56">
        <v>15</v>
      </c>
      <c r="N16" s="56">
        <v>0</v>
      </c>
      <c r="O16" s="56">
        <v>0</v>
      </c>
      <c r="P16" s="56">
        <v>0</v>
      </c>
      <c r="Q16" s="56">
        <f t="shared" si="3"/>
        <v>15</v>
      </c>
      <c r="R16" s="733"/>
      <c r="S16" s="734"/>
    </row>
    <row r="17" spans="2:19" ht="15.75" customHeight="1" x14ac:dyDescent="0.2">
      <c r="B17" s="721"/>
      <c r="C17" s="185" t="s">
        <v>403</v>
      </c>
      <c r="D17" s="56">
        <v>90</v>
      </c>
      <c r="E17" s="56">
        <v>66</v>
      </c>
      <c r="F17" s="56">
        <v>4</v>
      </c>
      <c r="G17" s="56">
        <f t="shared" si="0"/>
        <v>160</v>
      </c>
      <c r="H17" s="733"/>
      <c r="I17" s="734"/>
      <c r="K17" s="743"/>
      <c r="L17" s="144">
        <v>0.6</v>
      </c>
      <c r="M17" s="56">
        <v>0</v>
      </c>
      <c r="N17" s="56">
        <v>0</v>
      </c>
      <c r="O17" s="56">
        <v>0</v>
      </c>
      <c r="P17" s="56">
        <v>0</v>
      </c>
      <c r="Q17" s="56">
        <f t="shared" si="3"/>
        <v>0</v>
      </c>
      <c r="R17" s="733"/>
      <c r="S17" s="734"/>
    </row>
    <row r="18" spans="2:19" ht="23.25" customHeight="1" thickBot="1" x14ac:dyDescent="0.25">
      <c r="B18" s="722"/>
      <c r="C18" s="186">
        <v>0.6</v>
      </c>
      <c r="D18" s="56">
        <v>136</v>
      </c>
      <c r="E18" s="56">
        <v>98</v>
      </c>
      <c r="F18" s="56">
        <v>7</v>
      </c>
      <c r="G18" s="56">
        <f t="shared" si="0"/>
        <v>241</v>
      </c>
      <c r="H18" s="733"/>
      <c r="I18" s="734"/>
      <c r="K18" s="741" t="s">
        <v>402</v>
      </c>
      <c r="L18" s="140" t="s">
        <v>398</v>
      </c>
      <c r="M18" s="55">
        <f>M12</f>
        <v>227</v>
      </c>
      <c r="N18" s="55">
        <f>N12</f>
        <v>164</v>
      </c>
      <c r="O18" s="55">
        <f>O12</f>
        <v>11</v>
      </c>
      <c r="P18" s="55">
        <f>P12</f>
        <v>0</v>
      </c>
      <c r="Q18" s="141">
        <f t="shared" si="3"/>
        <v>402</v>
      </c>
      <c r="R18" s="733"/>
      <c r="S18" s="734"/>
    </row>
    <row r="19" spans="2:19" ht="13.5" customHeight="1" x14ac:dyDescent="0.2">
      <c r="B19" s="720" t="s">
        <v>404</v>
      </c>
      <c r="C19" s="183" t="s">
        <v>398</v>
      </c>
      <c r="D19" s="54">
        <v>227</v>
      </c>
      <c r="E19" s="54">
        <v>164</v>
      </c>
      <c r="F19" s="54">
        <v>11</v>
      </c>
      <c r="G19" s="187">
        <f t="shared" si="0"/>
        <v>402</v>
      </c>
      <c r="H19" s="733"/>
      <c r="I19" s="734"/>
      <c r="K19" s="742"/>
      <c r="L19" s="142" t="s">
        <v>403</v>
      </c>
      <c r="M19" s="56">
        <v>91</v>
      </c>
      <c r="N19" s="56">
        <v>18</v>
      </c>
      <c r="O19" s="56">
        <v>5</v>
      </c>
      <c r="P19" s="56">
        <v>0</v>
      </c>
      <c r="Q19" s="56">
        <f t="shared" si="3"/>
        <v>114</v>
      </c>
      <c r="R19" s="733"/>
      <c r="S19" s="734"/>
    </row>
    <row r="20" spans="2:19" ht="15" customHeight="1" x14ac:dyDescent="0.2">
      <c r="B20" s="721"/>
      <c r="C20" s="185" t="s">
        <v>403</v>
      </c>
      <c r="D20" s="56">
        <v>0</v>
      </c>
      <c r="E20" s="56">
        <v>0</v>
      </c>
      <c r="F20" s="56">
        <v>0</v>
      </c>
      <c r="G20" s="56">
        <f t="shared" si="0"/>
        <v>0</v>
      </c>
      <c r="H20" s="733"/>
      <c r="I20" s="734"/>
      <c r="K20" s="743"/>
      <c r="L20" s="144">
        <v>0.6</v>
      </c>
      <c r="M20" s="56">
        <v>38</v>
      </c>
      <c r="N20" s="56">
        <v>0</v>
      </c>
      <c r="O20" s="56">
        <v>6</v>
      </c>
      <c r="P20" s="56">
        <v>0</v>
      </c>
      <c r="Q20" s="56">
        <f t="shared" si="3"/>
        <v>44</v>
      </c>
      <c r="R20" s="733"/>
      <c r="S20" s="734"/>
    </row>
    <row r="21" spans="2:19" ht="17.25" customHeight="1" thickBot="1" x14ac:dyDescent="0.25">
      <c r="B21" s="722"/>
      <c r="C21" s="186">
        <v>0.6</v>
      </c>
      <c r="D21" s="56">
        <v>1</v>
      </c>
      <c r="E21" s="56">
        <v>0</v>
      </c>
      <c r="F21" s="56">
        <v>0</v>
      </c>
      <c r="G21" s="56">
        <f t="shared" si="0"/>
        <v>1</v>
      </c>
      <c r="H21" s="733"/>
      <c r="I21" s="734"/>
      <c r="K21" s="741" t="s">
        <v>404</v>
      </c>
      <c r="L21" s="140" t="s">
        <v>398</v>
      </c>
      <c r="M21" s="55">
        <f>M12</f>
        <v>227</v>
      </c>
      <c r="N21" s="55">
        <f>N12</f>
        <v>164</v>
      </c>
      <c r="O21" s="55">
        <f>O12</f>
        <v>11</v>
      </c>
      <c r="P21" s="55">
        <f>P12</f>
        <v>0</v>
      </c>
      <c r="Q21" s="141">
        <f t="shared" si="3"/>
        <v>402</v>
      </c>
      <c r="R21" s="733"/>
      <c r="S21" s="734"/>
    </row>
    <row r="22" spans="2:19" ht="15.75" customHeight="1" x14ac:dyDescent="0.2">
      <c r="B22" s="720" t="s">
        <v>1013</v>
      </c>
      <c r="C22" s="183" t="s">
        <v>398</v>
      </c>
      <c r="D22" s="54">
        <v>227</v>
      </c>
      <c r="E22" s="54">
        <v>164</v>
      </c>
      <c r="F22" s="54">
        <v>11</v>
      </c>
      <c r="G22" s="184">
        <f t="shared" si="0"/>
        <v>402</v>
      </c>
      <c r="H22" s="733"/>
      <c r="I22" s="734"/>
      <c r="K22" s="742"/>
      <c r="L22" s="142" t="s">
        <v>403</v>
      </c>
      <c r="M22" s="56">
        <v>0</v>
      </c>
      <c r="N22" s="56">
        <f t="shared" ref="N22:P23" si="4">N13-N19</f>
        <v>47.600000000000009</v>
      </c>
      <c r="O22" s="145">
        <f t="shared" si="4"/>
        <v>0</v>
      </c>
      <c r="P22" s="56">
        <f t="shared" si="4"/>
        <v>0</v>
      </c>
      <c r="Q22" s="56">
        <f t="shared" si="3"/>
        <v>47.600000000000009</v>
      </c>
      <c r="R22" s="733"/>
      <c r="S22" s="734"/>
    </row>
    <row r="23" spans="2:19" x14ac:dyDescent="0.2">
      <c r="B23" s="721"/>
      <c r="C23" s="185" t="s">
        <v>403</v>
      </c>
      <c r="D23" s="56">
        <v>89</v>
      </c>
      <c r="E23" s="56">
        <v>65</v>
      </c>
      <c r="F23" s="56">
        <v>4</v>
      </c>
      <c r="G23" s="56">
        <f t="shared" si="0"/>
        <v>158</v>
      </c>
      <c r="H23" s="733"/>
      <c r="I23" s="734"/>
      <c r="K23" s="743"/>
      <c r="L23" s="144">
        <v>0.6</v>
      </c>
      <c r="M23" s="56">
        <f>M41</f>
        <v>98</v>
      </c>
      <c r="N23" s="56">
        <f t="shared" si="4"/>
        <v>98.399999999999991</v>
      </c>
      <c r="O23" s="56">
        <f t="shared" si="4"/>
        <v>0</v>
      </c>
      <c r="P23" s="56">
        <f t="shared" si="4"/>
        <v>0</v>
      </c>
      <c r="Q23" s="56">
        <f t="shared" si="3"/>
        <v>196.39999999999998</v>
      </c>
      <c r="R23" s="733"/>
      <c r="S23" s="734"/>
    </row>
    <row r="24" spans="2:19" ht="15" customHeight="1" thickBot="1" x14ac:dyDescent="0.25">
      <c r="B24" s="722"/>
      <c r="C24" s="186">
        <v>0.6</v>
      </c>
      <c r="D24" s="56">
        <v>134</v>
      </c>
      <c r="E24" s="56">
        <v>98</v>
      </c>
      <c r="F24" s="56">
        <v>7</v>
      </c>
      <c r="G24" s="56">
        <f t="shared" si="0"/>
        <v>239</v>
      </c>
      <c r="H24" s="733"/>
      <c r="I24" s="734"/>
      <c r="K24" s="741" t="s">
        <v>405</v>
      </c>
      <c r="L24" s="140" t="s">
        <v>398</v>
      </c>
      <c r="M24" s="55">
        <f>M12+5</f>
        <v>232</v>
      </c>
      <c r="N24" s="55">
        <f>N12</f>
        <v>164</v>
      </c>
      <c r="O24" s="55">
        <f>O12</f>
        <v>11</v>
      </c>
      <c r="P24" s="55">
        <f>P12</f>
        <v>0</v>
      </c>
      <c r="Q24" s="141">
        <f t="shared" si="3"/>
        <v>407</v>
      </c>
      <c r="R24" s="733"/>
      <c r="S24" s="734"/>
    </row>
    <row r="25" spans="2:19" ht="15" customHeight="1" x14ac:dyDescent="0.2">
      <c r="B25" s="720" t="s">
        <v>406</v>
      </c>
      <c r="C25" s="183" t="s">
        <v>398</v>
      </c>
      <c r="D25" s="54">
        <v>227</v>
      </c>
      <c r="E25" s="54">
        <v>164</v>
      </c>
      <c r="F25" s="54">
        <v>11</v>
      </c>
      <c r="G25" s="184">
        <f t="shared" si="0"/>
        <v>402</v>
      </c>
      <c r="H25" s="733"/>
      <c r="I25" s="734"/>
      <c r="K25" s="742"/>
      <c r="L25" s="142" t="s">
        <v>403</v>
      </c>
      <c r="M25" s="56">
        <v>91</v>
      </c>
      <c r="N25" s="56">
        <v>18</v>
      </c>
      <c r="O25" s="56">
        <v>5</v>
      </c>
      <c r="P25" s="56">
        <v>0</v>
      </c>
      <c r="Q25" s="56">
        <f t="shared" si="3"/>
        <v>114</v>
      </c>
      <c r="R25" s="733"/>
      <c r="S25" s="734"/>
    </row>
    <row r="26" spans="2:19" x14ac:dyDescent="0.2">
      <c r="B26" s="721"/>
      <c r="C26" s="185" t="s">
        <v>403</v>
      </c>
      <c r="D26" s="56">
        <v>1</v>
      </c>
      <c r="E26" s="56">
        <v>0</v>
      </c>
      <c r="F26" s="56">
        <v>0</v>
      </c>
      <c r="G26" s="56">
        <f t="shared" si="0"/>
        <v>1</v>
      </c>
      <c r="H26" s="733"/>
      <c r="I26" s="734"/>
      <c r="K26" s="743"/>
      <c r="L26" s="144">
        <v>0.6</v>
      </c>
      <c r="M26" s="56">
        <v>43</v>
      </c>
      <c r="N26" s="56">
        <v>4</v>
      </c>
      <c r="O26" s="56">
        <v>6</v>
      </c>
      <c r="P26" s="56">
        <v>0</v>
      </c>
      <c r="Q26" s="56">
        <f t="shared" si="3"/>
        <v>53</v>
      </c>
      <c r="R26" s="733"/>
      <c r="S26" s="734"/>
    </row>
    <row r="27" spans="2:19" ht="18" customHeight="1" thickBot="1" x14ac:dyDescent="0.25">
      <c r="B27" s="722"/>
      <c r="C27" s="186">
        <v>0.6</v>
      </c>
      <c r="D27" s="56">
        <v>2</v>
      </c>
      <c r="E27" s="56">
        <v>1</v>
      </c>
      <c r="F27" s="56">
        <v>0</v>
      </c>
      <c r="G27" s="56">
        <f t="shared" si="0"/>
        <v>3</v>
      </c>
      <c r="H27" s="733"/>
      <c r="I27" s="734"/>
      <c r="K27" s="741" t="s">
        <v>407</v>
      </c>
      <c r="L27" s="140" t="s">
        <v>398</v>
      </c>
      <c r="M27" s="55">
        <f>M21</f>
        <v>227</v>
      </c>
      <c r="N27" s="55">
        <f>N21+4</f>
        <v>168</v>
      </c>
      <c r="O27" s="55">
        <f>O21</f>
        <v>11</v>
      </c>
      <c r="P27" s="55">
        <f>P21</f>
        <v>0</v>
      </c>
      <c r="Q27" s="141">
        <f t="shared" si="3"/>
        <v>406</v>
      </c>
      <c r="R27" s="733"/>
      <c r="S27" s="734"/>
    </row>
    <row r="28" spans="2:19" ht="15" customHeight="1" x14ac:dyDescent="0.2">
      <c r="B28" s="720" t="s">
        <v>1014</v>
      </c>
      <c r="C28" s="183" t="s">
        <v>398</v>
      </c>
      <c r="D28" s="54">
        <v>227</v>
      </c>
      <c r="E28" s="54">
        <v>164</v>
      </c>
      <c r="F28" s="54">
        <v>11</v>
      </c>
      <c r="G28" s="184">
        <f t="shared" si="0"/>
        <v>402</v>
      </c>
      <c r="H28" s="733"/>
      <c r="I28" s="734"/>
      <c r="K28" s="742"/>
      <c r="L28" s="142" t="s">
        <v>403</v>
      </c>
      <c r="M28" s="56">
        <v>91</v>
      </c>
      <c r="N28" s="56">
        <v>18</v>
      </c>
      <c r="O28" s="56">
        <v>5</v>
      </c>
      <c r="P28" s="56">
        <v>0</v>
      </c>
      <c r="Q28" s="56">
        <f t="shared" si="3"/>
        <v>114</v>
      </c>
      <c r="R28" s="733"/>
      <c r="S28" s="734"/>
    </row>
    <row r="29" spans="2:19" x14ac:dyDescent="0.2">
      <c r="B29" s="721"/>
      <c r="C29" s="185" t="s">
        <v>403</v>
      </c>
      <c r="D29" s="56">
        <v>4</v>
      </c>
      <c r="E29" s="56">
        <v>2</v>
      </c>
      <c r="F29" s="56">
        <v>0</v>
      </c>
      <c r="G29" s="56">
        <f t="shared" si="0"/>
        <v>6</v>
      </c>
      <c r="H29" s="733" t="s">
        <v>409</v>
      </c>
      <c r="I29" s="734"/>
      <c r="K29" s="743"/>
      <c r="L29" s="144">
        <v>0.6</v>
      </c>
      <c r="M29" s="56">
        <v>43</v>
      </c>
      <c r="N29" s="56">
        <v>4</v>
      </c>
      <c r="O29" s="56">
        <v>6</v>
      </c>
      <c r="P29" s="56">
        <v>0</v>
      </c>
      <c r="Q29" s="56">
        <f>SUM(M29:P29)</f>
        <v>53</v>
      </c>
      <c r="R29" s="733"/>
      <c r="S29" s="734"/>
    </row>
    <row r="30" spans="2:19" ht="15" customHeight="1" thickBot="1" x14ac:dyDescent="0.25">
      <c r="B30" s="722"/>
      <c r="C30" s="186" t="s">
        <v>1015</v>
      </c>
      <c r="D30" s="57">
        <v>5</v>
      </c>
      <c r="E30" s="57">
        <v>3</v>
      </c>
      <c r="F30" s="57">
        <v>0</v>
      </c>
      <c r="G30" s="57">
        <f t="shared" si="0"/>
        <v>8</v>
      </c>
      <c r="H30" s="735"/>
      <c r="I30" s="736"/>
      <c r="K30" s="741" t="s">
        <v>408</v>
      </c>
      <c r="L30" s="140" t="s">
        <v>398</v>
      </c>
      <c r="M30" s="55">
        <f>M24</f>
        <v>232</v>
      </c>
      <c r="N30" s="55">
        <f>N24</f>
        <v>164</v>
      </c>
      <c r="O30" s="55">
        <f>O24</f>
        <v>11</v>
      </c>
      <c r="P30" s="55">
        <f>P24</f>
        <v>0</v>
      </c>
      <c r="Q30" s="141">
        <f t="shared" ref="Q30:Q50" si="5">SUM(M30:P30)</f>
        <v>407</v>
      </c>
      <c r="R30" s="733"/>
      <c r="S30" s="734"/>
    </row>
    <row r="31" spans="2:19" ht="15" customHeight="1" x14ac:dyDescent="0.2">
      <c r="B31" s="720" t="s">
        <v>410</v>
      </c>
      <c r="C31" s="183" t="s">
        <v>398</v>
      </c>
      <c r="D31" s="54">
        <v>227</v>
      </c>
      <c r="E31" s="54">
        <v>164</v>
      </c>
      <c r="F31" s="54">
        <v>11</v>
      </c>
      <c r="G31" s="184">
        <f t="shared" si="0"/>
        <v>402</v>
      </c>
      <c r="H31" s="723"/>
      <c r="I31" s="724"/>
      <c r="K31" s="742"/>
      <c r="L31" s="142" t="s">
        <v>403</v>
      </c>
      <c r="M31" s="56">
        <v>1</v>
      </c>
      <c r="N31" s="56">
        <f t="shared" ref="N31:O32" si="6">N25-N28</f>
        <v>0</v>
      </c>
      <c r="O31" s="56">
        <f t="shared" si="6"/>
        <v>0</v>
      </c>
      <c r="P31" s="56">
        <v>0</v>
      </c>
      <c r="Q31" s="56">
        <f t="shared" si="5"/>
        <v>1</v>
      </c>
      <c r="R31" s="744"/>
      <c r="S31" s="745"/>
    </row>
    <row r="32" spans="2:19" x14ac:dyDescent="0.2">
      <c r="B32" s="721"/>
      <c r="C32" s="185" t="s">
        <v>403</v>
      </c>
      <c r="D32" s="56">
        <v>89</v>
      </c>
      <c r="E32" s="56">
        <v>64</v>
      </c>
      <c r="F32" s="56">
        <v>4</v>
      </c>
      <c r="G32" s="56">
        <f t="shared" si="0"/>
        <v>157</v>
      </c>
      <c r="H32" s="733"/>
      <c r="I32" s="734"/>
      <c r="K32" s="743"/>
      <c r="L32" s="144">
        <v>0.6</v>
      </c>
      <c r="M32" s="56">
        <f>M26-M29</f>
        <v>0</v>
      </c>
      <c r="N32" s="56">
        <f t="shared" si="6"/>
        <v>0</v>
      </c>
      <c r="O32" s="56">
        <f t="shared" si="6"/>
        <v>0</v>
      </c>
      <c r="P32" s="56">
        <v>0</v>
      </c>
      <c r="Q32" s="56">
        <f t="shared" si="5"/>
        <v>0</v>
      </c>
      <c r="R32" s="733"/>
      <c r="S32" s="734"/>
    </row>
    <row r="33" spans="2:19" ht="15.75" customHeight="1" thickBot="1" x14ac:dyDescent="0.25">
      <c r="B33" s="722"/>
      <c r="C33" s="186">
        <v>0.6</v>
      </c>
      <c r="D33" s="56">
        <v>133</v>
      </c>
      <c r="E33" s="56">
        <v>96</v>
      </c>
      <c r="F33" s="56">
        <v>7</v>
      </c>
      <c r="G33" s="56">
        <f t="shared" si="0"/>
        <v>236</v>
      </c>
      <c r="H33" s="733"/>
      <c r="I33" s="734"/>
      <c r="K33" s="741" t="s">
        <v>411</v>
      </c>
      <c r="L33" s="140" t="s">
        <v>398</v>
      </c>
      <c r="M33" s="55">
        <f>M12</f>
        <v>227</v>
      </c>
      <c r="N33" s="55">
        <f>N12</f>
        <v>164</v>
      </c>
      <c r="O33" s="55">
        <f>O12</f>
        <v>11</v>
      </c>
      <c r="P33" s="55">
        <f>P12</f>
        <v>0</v>
      </c>
      <c r="Q33" s="141">
        <f t="shared" si="5"/>
        <v>402</v>
      </c>
      <c r="R33" s="746"/>
      <c r="S33" s="747"/>
    </row>
    <row r="34" spans="2:19" ht="15" customHeight="1" x14ac:dyDescent="0.2">
      <c r="B34" s="720" t="s">
        <v>1016</v>
      </c>
      <c r="C34" s="183" t="s">
        <v>398</v>
      </c>
      <c r="D34" s="54">
        <v>227</v>
      </c>
      <c r="E34" s="54">
        <v>164</v>
      </c>
      <c r="F34" s="54">
        <v>11</v>
      </c>
      <c r="G34" s="184">
        <f t="shared" si="0"/>
        <v>402</v>
      </c>
      <c r="H34" s="733"/>
      <c r="I34" s="734"/>
      <c r="K34" s="742"/>
      <c r="L34" s="142" t="s">
        <v>403</v>
      </c>
      <c r="M34" s="56">
        <v>1</v>
      </c>
      <c r="N34" s="56">
        <v>0</v>
      </c>
      <c r="O34" s="56">
        <f t="shared" ref="O34:O35" si="7">O19-O28</f>
        <v>0</v>
      </c>
      <c r="P34" s="56">
        <v>0</v>
      </c>
      <c r="Q34" s="56">
        <f t="shared" si="5"/>
        <v>1</v>
      </c>
      <c r="R34" s="733"/>
      <c r="S34" s="734"/>
    </row>
    <row r="35" spans="2:19" x14ac:dyDescent="0.2">
      <c r="B35" s="721"/>
      <c r="C35" s="185" t="s">
        <v>403</v>
      </c>
      <c r="D35" s="56">
        <v>88</v>
      </c>
      <c r="E35" s="56">
        <v>61</v>
      </c>
      <c r="F35" s="56">
        <v>4</v>
      </c>
      <c r="G35" s="56">
        <f t="shared" si="0"/>
        <v>153</v>
      </c>
      <c r="H35" s="733"/>
      <c r="I35" s="734"/>
      <c r="K35" s="743"/>
      <c r="L35" s="144">
        <v>0.6</v>
      </c>
      <c r="M35" s="56">
        <v>0</v>
      </c>
      <c r="N35" s="56">
        <v>0</v>
      </c>
      <c r="O35" s="56">
        <f t="shared" si="7"/>
        <v>0</v>
      </c>
      <c r="P35" s="56">
        <v>0</v>
      </c>
      <c r="Q35" s="56">
        <f>SUM(M35:P35)</f>
        <v>0</v>
      </c>
      <c r="R35" s="733"/>
      <c r="S35" s="734"/>
    </row>
    <row r="36" spans="2:19" ht="17.25" customHeight="1" thickBot="1" x14ac:dyDescent="0.25">
      <c r="B36" s="722"/>
      <c r="C36" s="186">
        <v>0.6</v>
      </c>
      <c r="D36" s="56">
        <v>132</v>
      </c>
      <c r="E36" s="56">
        <v>92</v>
      </c>
      <c r="F36" s="56">
        <v>6</v>
      </c>
      <c r="G36" s="56">
        <f t="shared" si="0"/>
        <v>230</v>
      </c>
      <c r="H36" s="733"/>
      <c r="I36" s="734"/>
      <c r="K36" s="741" t="s">
        <v>412</v>
      </c>
      <c r="L36" s="140" t="s">
        <v>398</v>
      </c>
      <c r="M36" s="55">
        <f>M37+M38</f>
        <v>217</v>
      </c>
      <c r="N36" s="55">
        <f>N37+N38</f>
        <v>127</v>
      </c>
      <c r="O36" s="55">
        <f>O37+O38</f>
        <v>4</v>
      </c>
      <c r="P36" s="55">
        <v>0</v>
      </c>
      <c r="Q36" s="141">
        <f t="shared" si="5"/>
        <v>348</v>
      </c>
      <c r="R36" s="744" t="s">
        <v>430</v>
      </c>
      <c r="S36" s="745"/>
    </row>
    <row r="37" spans="2:19" ht="13.5" customHeight="1" x14ac:dyDescent="0.2">
      <c r="B37" s="720" t="s">
        <v>413</v>
      </c>
      <c r="C37" s="183" t="s">
        <v>398</v>
      </c>
      <c r="D37" s="54">
        <v>227</v>
      </c>
      <c r="E37" s="54">
        <v>164</v>
      </c>
      <c r="F37" s="54">
        <v>11</v>
      </c>
      <c r="G37" s="184">
        <f t="shared" si="0"/>
        <v>402</v>
      </c>
      <c r="H37" s="733"/>
      <c r="I37" s="734"/>
      <c r="K37" s="742"/>
      <c r="L37" s="142" t="s">
        <v>403</v>
      </c>
      <c r="M37" s="56">
        <v>87</v>
      </c>
      <c r="N37" s="56">
        <v>51</v>
      </c>
      <c r="O37" s="56">
        <v>2</v>
      </c>
      <c r="P37" s="56">
        <v>1</v>
      </c>
      <c r="Q37" s="56">
        <f t="shared" si="5"/>
        <v>141</v>
      </c>
      <c r="R37" s="744"/>
      <c r="S37" s="745"/>
    </row>
    <row r="38" spans="2:19" x14ac:dyDescent="0.2">
      <c r="B38" s="721"/>
      <c r="C38" s="185" t="s">
        <v>403</v>
      </c>
      <c r="D38" s="56">
        <v>1</v>
      </c>
      <c r="E38" s="56">
        <v>3</v>
      </c>
      <c r="F38" s="56">
        <v>0</v>
      </c>
      <c r="G38" s="56">
        <f t="shared" si="0"/>
        <v>4</v>
      </c>
      <c r="H38" s="733"/>
      <c r="I38" s="734"/>
      <c r="K38" s="743"/>
      <c r="L38" s="144">
        <v>0.6</v>
      </c>
      <c r="M38" s="56">
        <v>130</v>
      </c>
      <c r="N38" s="56">
        <v>76</v>
      </c>
      <c r="O38" s="56">
        <v>2</v>
      </c>
      <c r="P38" s="56">
        <v>2</v>
      </c>
      <c r="Q38" s="56">
        <f t="shared" si="5"/>
        <v>210</v>
      </c>
      <c r="R38" s="744"/>
      <c r="S38" s="745"/>
    </row>
    <row r="39" spans="2:19" ht="14.25" customHeight="1" thickBot="1" x14ac:dyDescent="0.25">
      <c r="B39" s="722"/>
      <c r="C39" s="186">
        <v>0.6</v>
      </c>
      <c r="D39" s="56">
        <v>1</v>
      </c>
      <c r="E39" s="56">
        <v>4</v>
      </c>
      <c r="F39" s="56">
        <v>1</v>
      </c>
      <c r="G39" s="56">
        <f t="shared" si="0"/>
        <v>6</v>
      </c>
      <c r="H39" s="733"/>
      <c r="I39" s="734"/>
      <c r="K39" s="741" t="s">
        <v>414</v>
      </c>
      <c r="L39" s="140" t="s">
        <v>398</v>
      </c>
      <c r="M39" s="55">
        <f>+M40+M41</f>
        <v>163</v>
      </c>
      <c r="N39" s="55">
        <f>N40+N41</f>
        <v>66</v>
      </c>
      <c r="O39" s="55">
        <f>O40+O41</f>
        <v>0.8</v>
      </c>
      <c r="P39" s="55">
        <v>0</v>
      </c>
      <c r="Q39" s="141">
        <f t="shared" si="5"/>
        <v>229.8</v>
      </c>
      <c r="R39" s="744" t="s">
        <v>430</v>
      </c>
      <c r="S39" s="745"/>
    </row>
    <row r="40" spans="2:19" ht="13.5" customHeight="1" x14ac:dyDescent="0.2">
      <c r="B40" s="720" t="s">
        <v>1017</v>
      </c>
      <c r="C40" s="183" t="s">
        <v>398</v>
      </c>
      <c r="D40" s="54">
        <v>227</v>
      </c>
      <c r="E40" s="54">
        <v>164</v>
      </c>
      <c r="F40" s="54">
        <v>11</v>
      </c>
      <c r="G40" s="184">
        <f t="shared" si="0"/>
        <v>402</v>
      </c>
      <c r="H40" s="733"/>
      <c r="I40" s="734"/>
      <c r="K40" s="742"/>
      <c r="L40" s="142" t="s">
        <v>403</v>
      </c>
      <c r="M40" s="56">
        <v>65</v>
      </c>
      <c r="N40" s="56">
        <v>26</v>
      </c>
      <c r="O40" s="56">
        <v>0.4</v>
      </c>
      <c r="P40" s="56">
        <v>0</v>
      </c>
      <c r="Q40" s="56">
        <f t="shared" si="5"/>
        <v>91.4</v>
      </c>
      <c r="R40" s="744"/>
      <c r="S40" s="745"/>
    </row>
    <row r="41" spans="2:19" x14ac:dyDescent="0.2">
      <c r="B41" s="721"/>
      <c r="C41" s="185" t="s">
        <v>403</v>
      </c>
      <c r="D41" s="56">
        <v>2</v>
      </c>
      <c r="E41" s="56">
        <v>2</v>
      </c>
      <c r="F41" s="56">
        <v>0</v>
      </c>
      <c r="G41" s="56">
        <v>0</v>
      </c>
      <c r="H41" s="733" t="s">
        <v>416</v>
      </c>
      <c r="I41" s="734"/>
      <c r="K41" s="743"/>
      <c r="L41" s="146">
        <v>0.6</v>
      </c>
      <c r="M41" s="56">
        <v>98</v>
      </c>
      <c r="N41" s="58">
        <v>40</v>
      </c>
      <c r="O41" s="58">
        <v>0.4</v>
      </c>
      <c r="P41" s="58">
        <v>0</v>
      </c>
      <c r="Q41" s="58">
        <f t="shared" si="5"/>
        <v>138.4</v>
      </c>
      <c r="R41" s="744"/>
      <c r="S41" s="745"/>
    </row>
    <row r="42" spans="2:19" ht="17.25" customHeight="1" thickBot="1" x14ac:dyDescent="0.25">
      <c r="B42" s="748"/>
      <c r="C42" s="188">
        <v>0.6</v>
      </c>
      <c r="D42" s="57">
        <v>4</v>
      </c>
      <c r="E42" s="57">
        <v>2</v>
      </c>
      <c r="F42" s="57">
        <v>0</v>
      </c>
      <c r="G42" s="57">
        <f t="shared" ref="G42" si="8">+D42+E42+F42</f>
        <v>6</v>
      </c>
      <c r="H42" s="735"/>
      <c r="I42" s="736"/>
      <c r="K42" s="741" t="s">
        <v>415</v>
      </c>
      <c r="L42" s="140" t="s">
        <v>398</v>
      </c>
      <c r="M42" s="55">
        <f>+M43+M44</f>
        <v>76</v>
      </c>
      <c r="N42" s="55">
        <f>N43+N44</f>
        <v>47</v>
      </c>
      <c r="O42" s="55">
        <f>O43+O44</f>
        <v>4</v>
      </c>
      <c r="P42" s="55">
        <v>0</v>
      </c>
      <c r="Q42" s="141">
        <f t="shared" si="5"/>
        <v>127</v>
      </c>
      <c r="R42" s="744" t="s">
        <v>430</v>
      </c>
      <c r="S42" s="745"/>
    </row>
    <row r="43" spans="2:19" ht="15" customHeight="1" x14ac:dyDescent="0.2">
      <c r="B43" s="53"/>
      <c r="K43" s="742"/>
      <c r="L43" s="142" t="s">
        <v>403</v>
      </c>
      <c r="M43" s="56">
        <v>30</v>
      </c>
      <c r="N43" s="56">
        <v>19</v>
      </c>
      <c r="O43" s="56">
        <v>2</v>
      </c>
      <c r="P43" s="56">
        <v>0</v>
      </c>
      <c r="Q43" s="56">
        <f t="shared" si="5"/>
        <v>51</v>
      </c>
      <c r="R43" s="744"/>
      <c r="S43" s="745"/>
    </row>
    <row r="44" spans="2:19" ht="15.75" customHeight="1" x14ac:dyDescent="0.2">
      <c r="B44" s="53"/>
      <c r="K44" s="743"/>
      <c r="L44" s="146">
        <v>0.6</v>
      </c>
      <c r="M44" s="58">
        <v>46</v>
      </c>
      <c r="N44" s="58">
        <v>28</v>
      </c>
      <c r="O44" s="58">
        <v>2</v>
      </c>
      <c r="P44" s="58">
        <v>0</v>
      </c>
      <c r="Q44" s="58">
        <f t="shared" si="5"/>
        <v>76</v>
      </c>
      <c r="R44" s="744"/>
      <c r="S44" s="745"/>
    </row>
    <row r="45" spans="2:19" ht="27" customHeight="1" x14ac:dyDescent="0.2">
      <c r="B45" s="53" t="s">
        <v>1018</v>
      </c>
      <c r="K45" s="741" t="s">
        <v>417</v>
      </c>
      <c r="L45" s="140" t="s">
        <v>398</v>
      </c>
      <c r="M45" s="55">
        <f>+M46+M47</f>
        <v>90</v>
      </c>
      <c r="N45" s="55">
        <f>N46+N47</f>
        <v>23</v>
      </c>
      <c r="O45" s="55">
        <f>O46+O47</f>
        <v>3.2</v>
      </c>
      <c r="P45" s="55">
        <v>0</v>
      </c>
      <c r="Q45" s="141">
        <f t="shared" si="5"/>
        <v>116.2</v>
      </c>
      <c r="R45" s="744" t="s">
        <v>430</v>
      </c>
      <c r="S45" s="745"/>
    </row>
    <row r="46" spans="2:19" x14ac:dyDescent="0.2">
      <c r="B46" s="53"/>
      <c r="K46" s="742"/>
      <c r="L46" s="142" t="s">
        <v>403</v>
      </c>
      <c r="M46" s="56">
        <v>36</v>
      </c>
      <c r="N46" s="56">
        <v>9</v>
      </c>
      <c r="O46" s="56">
        <v>1.2</v>
      </c>
      <c r="P46" s="56">
        <v>1</v>
      </c>
      <c r="Q46" s="56">
        <f t="shared" si="5"/>
        <v>47.2</v>
      </c>
      <c r="R46" s="744"/>
      <c r="S46" s="745"/>
    </row>
    <row r="47" spans="2:19" x14ac:dyDescent="0.2">
      <c r="B47" s="53"/>
      <c r="K47" s="743"/>
      <c r="L47" s="146">
        <v>0.6</v>
      </c>
      <c r="M47" s="58">
        <v>54</v>
      </c>
      <c r="N47" s="58">
        <v>14</v>
      </c>
      <c r="O47" s="58">
        <v>2</v>
      </c>
      <c r="P47" s="58">
        <v>2</v>
      </c>
      <c r="Q47" s="58">
        <f t="shared" si="5"/>
        <v>72</v>
      </c>
      <c r="R47" s="744"/>
      <c r="S47" s="745"/>
    </row>
    <row r="48" spans="2:19" ht="24.75" customHeight="1" x14ac:dyDescent="0.2">
      <c r="B48" s="53"/>
      <c r="K48" s="741" t="s">
        <v>723</v>
      </c>
      <c r="L48" s="140" t="s">
        <v>398</v>
      </c>
      <c r="M48" s="55">
        <f>+M49+M50</f>
        <v>220</v>
      </c>
      <c r="N48" s="55">
        <f>N49+N50</f>
        <v>97</v>
      </c>
      <c r="O48" s="55">
        <f>O49+O50</f>
        <v>12</v>
      </c>
      <c r="P48" s="55">
        <f>P12</f>
        <v>0</v>
      </c>
      <c r="Q48" s="141">
        <f t="shared" si="5"/>
        <v>329</v>
      </c>
      <c r="R48" s="744" t="s">
        <v>430</v>
      </c>
      <c r="S48" s="745"/>
    </row>
    <row r="49" spans="2:19" ht="45.75" customHeight="1" x14ac:dyDescent="0.2">
      <c r="B49" s="53"/>
      <c r="K49" s="742"/>
      <c r="L49" s="142" t="s">
        <v>403</v>
      </c>
      <c r="M49" s="56">
        <v>88</v>
      </c>
      <c r="N49" s="56">
        <v>39</v>
      </c>
      <c r="O49" s="56">
        <v>5</v>
      </c>
      <c r="P49" s="56">
        <v>0</v>
      </c>
      <c r="Q49" s="56">
        <f t="shared" si="5"/>
        <v>132</v>
      </c>
      <c r="R49" s="750"/>
      <c r="S49" s="751"/>
    </row>
    <row r="50" spans="2:19" x14ac:dyDescent="0.2">
      <c r="B50" s="53"/>
      <c r="K50" s="743"/>
      <c r="L50" s="146">
        <v>0.6</v>
      </c>
      <c r="M50" s="58">
        <v>132</v>
      </c>
      <c r="N50" s="58">
        <v>58</v>
      </c>
      <c r="O50" s="58">
        <v>7</v>
      </c>
      <c r="P50" s="58">
        <v>0</v>
      </c>
      <c r="Q50" s="58">
        <f t="shared" si="5"/>
        <v>197</v>
      </c>
      <c r="R50" s="744"/>
      <c r="S50" s="745"/>
    </row>
    <row r="51" spans="2:19" ht="27" customHeight="1" x14ac:dyDescent="0.2">
      <c r="B51" s="53"/>
      <c r="K51" s="741" t="s">
        <v>418</v>
      </c>
      <c r="L51" s="140" t="s">
        <v>398</v>
      </c>
      <c r="M51" s="55">
        <f>+M52+M53</f>
        <v>319</v>
      </c>
      <c r="N51" s="55">
        <f>N52+N53</f>
        <v>136</v>
      </c>
      <c r="O51" s="55">
        <f>O52+O53</f>
        <v>4</v>
      </c>
      <c r="P51" s="55">
        <f t="shared" ref="P51:P53" si="9">P39+P42+P45</f>
        <v>0</v>
      </c>
      <c r="Q51" s="141">
        <f t="shared" ref="Q51:Q56" si="10">SUM(M51:P51)</f>
        <v>459</v>
      </c>
      <c r="R51" s="744" t="s">
        <v>430</v>
      </c>
      <c r="S51" s="745"/>
    </row>
    <row r="52" spans="2:19" x14ac:dyDescent="0.2">
      <c r="B52" s="53"/>
      <c r="K52" s="742"/>
      <c r="L52" s="142" t="s">
        <v>403</v>
      </c>
      <c r="M52" s="56">
        <v>128</v>
      </c>
      <c r="N52" s="56">
        <v>54</v>
      </c>
      <c r="O52" s="56">
        <v>2</v>
      </c>
      <c r="P52" s="56">
        <v>2</v>
      </c>
      <c r="Q52" s="56">
        <f t="shared" si="10"/>
        <v>186</v>
      </c>
      <c r="R52" s="744"/>
      <c r="S52" s="745"/>
    </row>
    <row r="53" spans="2:19" x14ac:dyDescent="0.2">
      <c r="B53" s="53"/>
      <c r="K53" s="743"/>
      <c r="L53" s="146">
        <v>0.6</v>
      </c>
      <c r="M53" s="58">
        <v>191</v>
      </c>
      <c r="N53" s="58">
        <v>82</v>
      </c>
      <c r="O53" s="58">
        <v>2</v>
      </c>
      <c r="P53" s="58">
        <f t="shared" si="9"/>
        <v>2</v>
      </c>
      <c r="Q53" s="58">
        <f t="shared" si="10"/>
        <v>277</v>
      </c>
      <c r="R53" s="744"/>
      <c r="S53" s="745"/>
    </row>
    <row r="54" spans="2:19" ht="21" customHeight="1" x14ac:dyDescent="0.2">
      <c r="B54" s="53"/>
      <c r="K54" s="741" t="s">
        <v>419</v>
      </c>
      <c r="L54" s="140" t="s">
        <v>398</v>
      </c>
      <c r="M54" s="55">
        <f>M39+M42+M45</f>
        <v>329</v>
      </c>
      <c r="N54" s="55">
        <f>N12</f>
        <v>164</v>
      </c>
      <c r="O54" s="55">
        <f>O12</f>
        <v>11</v>
      </c>
      <c r="P54" s="55">
        <f>P12</f>
        <v>0</v>
      </c>
      <c r="Q54" s="141">
        <f t="shared" si="10"/>
        <v>504</v>
      </c>
      <c r="R54" s="744" t="s">
        <v>430</v>
      </c>
      <c r="S54" s="745"/>
    </row>
    <row r="55" spans="2:19" ht="15.75" customHeight="1" x14ac:dyDescent="0.2">
      <c r="B55" s="53"/>
      <c r="K55" s="742"/>
      <c r="L55" s="142" t="s">
        <v>403</v>
      </c>
      <c r="M55" s="58">
        <v>0</v>
      </c>
      <c r="N55" s="56">
        <v>0</v>
      </c>
      <c r="O55" s="56">
        <v>0</v>
      </c>
      <c r="P55" s="56">
        <v>0</v>
      </c>
      <c r="Q55" s="56">
        <f t="shared" si="10"/>
        <v>0</v>
      </c>
      <c r="R55" s="733"/>
      <c r="S55" s="734"/>
    </row>
    <row r="56" spans="2:19" ht="13.5" thickBot="1" x14ac:dyDescent="0.25">
      <c r="B56" s="53"/>
      <c r="K56" s="749"/>
      <c r="L56" s="147">
        <v>0.6</v>
      </c>
      <c r="M56" s="57">
        <v>0</v>
      </c>
      <c r="N56" s="57">
        <v>0</v>
      </c>
      <c r="O56" s="57">
        <v>0</v>
      </c>
      <c r="P56" s="57">
        <v>0</v>
      </c>
      <c r="Q56" s="57">
        <f t="shared" si="10"/>
        <v>0</v>
      </c>
      <c r="R56" s="735"/>
      <c r="S56" s="736"/>
    </row>
    <row r="57" spans="2:19" ht="12.75" customHeight="1" x14ac:dyDescent="0.2">
      <c r="B57" s="53"/>
      <c r="K57" s="6"/>
      <c r="L57" s="6"/>
      <c r="M57" s="6"/>
      <c r="N57" s="6"/>
      <c r="O57" s="6"/>
      <c r="P57" s="6"/>
      <c r="Q57" s="6"/>
      <c r="R57" s="6"/>
      <c r="S57" s="6"/>
    </row>
    <row r="58" spans="2:19" ht="14.25" x14ac:dyDescent="0.2">
      <c r="B58" s="53"/>
      <c r="K58" s="6" t="s">
        <v>733</v>
      </c>
      <c r="L58" s="6"/>
      <c r="M58" s="6"/>
      <c r="N58" s="6"/>
      <c r="O58" s="6"/>
      <c r="P58" s="6"/>
      <c r="Q58" s="6"/>
      <c r="R58" s="6"/>
      <c r="S58" s="6"/>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7">
    <mergeCell ref="K51:K53"/>
    <mergeCell ref="R51:S51"/>
    <mergeCell ref="R52:S52"/>
    <mergeCell ref="R53:S53"/>
    <mergeCell ref="K54:K56"/>
    <mergeCell ref="R54:S54"/>
    <mergeCell ref="R55:S55"/>
    <mergeCell ref="R56:S56"/>
    <mergeCell ref="K45:K47"/>
    <mergeCell ref="R45:S45"/>
    <mergeCell ref="R46:S46"/>
    <mergeCell ref="R47:S47"/>
    <mergeCell ref="K48:K50"/>
    <mergeCell ref="R48:S48"/>
    <mergeCell ref="R49:S49"/>
    <mergeCell ref="R50:S50"/>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H24:I24"/>
    <mergeCell ref="K24:K26"/>
    <mergeCell ref="R24:S24"/>
    <mergeCell ref="R18:S18"/>
    <mergeCell ref="B19:B21"/>
    <mergeCell ref="H19:I19"/>
    <mergeCell ref="R19:S19"/>
    <mergeCell ref="H20:I20"/>
    <mergeCell ref="R20:S20"/>
    <mergeCell ref="H21:I21"/>
    <mergeCell ref="K21:K23"/>
    <mergeCell ref="R21:S21"/>
    <mergeCell ref="B22:B24"/>
    <mergeCell ref="H16:I16"/>
    <mergeCell ref="R16:S16"/>
    <mergeCell ref="H17:I17"/>
    <mergeCell ref="R17:S17"/>
    <mergeCell ref="H18:I18"/>
    <mergeCell ref="K18:K20"/>
    <mergeCell ref="H22:I22"/>
    <mergeCell ref="R22:S22"/>
    <mergeCell ref="H23:I23"/>
    <mergeCell ref="R23:S23"/>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P12:R12 M16:N17 M19:N20 P19:Q20 P25:Q26 M25:N26 M28:N29 P28:Q29 M36:N38 P34:Q38 P16:Q17 R18:R30 Q15 M12:N14 O13:Q14 M22:Q23 M31:Q32 M34:O35 R32:R35 P40:R41 R37:R38 M40:N41">
    <cfRule type="cellIs" dxfId="54" priority="55" operator="lessThan">
      <formula>0</formula>
    </cfRule>
  </conditionalFormatting>
  <conditionalFormatting sqref="R13:R14 R43:R44 R46:R47 R49:R50 R52:R53 R55:R56">
    <cfRule type="cellIs" dxfId="53" priority="54" operator="lessThan">
      <formula>0</formula>
    </cfRule>
  </conditionalFormatting>
  <conditionalFormatting sqref="O12 O16:O17 O19:O20 O25:O26 O28:O29 O36:O38 O40:O41">
    <cfRule type="cellIs" dxfId="52" priority="53" operator="lessThan">
      <formula>0</formula>
    </cfRule>
  </conditionalFormatting>
  <conditionalFormatting sqref="M15:N15 P15">
    <cfRule type="cellIs" dxfId="51" priority="52" operator="lessThan">
      <formula>0</formula>
    </cfRule>
  </conditionalFormatting>
  <conditionalFormatting sqref="O15">
    <cfRule type="cellIs" dxfId="50" priority="51" operator="lessThan">
      <formula>0</formula>
    </cfRule>
  </conditionalFormatting>
  <conditionalFormatting sqref="Q18">
    <cfRule type="cellIs" dxfId="49" priority="50" operator="lessThan">
      <formula>0</formula>
    </cfRule>
  </conditionalFormatting>
  <conditionalFormatting sqref="M18:N18 P18">
    <cfRule type="cellIs" dxfId="48" priority="49" operator="lessThan">
      <formula>0</formula>
    </cfRule>
  </conditionalFormatting>
  <conditionalFormatting sqref="O18">
    <cfRule type="cellIs" dxfId="47" priority="48" operator="lessThan">
      <formula>0</formula>
    </cfRule>
  </conditionalFormatting>
  <conditionalFormatting sqref="M24:N24 P24:Q24">
    <cfRule type="cellIs" dxfId="46" priority="47" operator="lessThan">
      <formula>0</formula>
    </cfRule>
  </conditionalFormatting>
  <conditionalFormatting sqref="O24">
    <cfRule type="cellIs" dxfId="45" priority="46" operator="lessThan">
      <formula>0</formula>
    </cfRule>
  </conditionalFormatting>
  <conditionalFormatting sqref="Q27">
    <cfRule type="cellIs" dxfId="44" priority="45" operator="lessThan">
      <formula>0</formula>
    </cfRule>
  </conditionalFormatting>
  <conditionalFormatting sqref="Q30">
    <cfRule type="cellIs" dxfId="43" priority="44" operator="lessThan">
      <formula>0</formula>
    </cfRule>
  </conditionalFormatting>
  <conditionalFormatting sqref="Q33">
    <cfRule type="cellIs" dxfId="42" priority="43" operator="lessThan">
      <formula>0</formula>
    </cfRule>
  </conditionalFormatting>
  <conditionalFormatting sqref="M21:N21 P21:Q21">
    <cfRule type="cellIs" dxfId="41" priority="42" operator="lessThan">
      <formula>0</formula>
    </cfRule>
  </conditionalFormatting>
  <conditionalFormatting sqref="O21">
    <cfRule type="cellIs" dxfId="40" priority="41" operator="lessThan">
      <formula>0</formula>
    </cfRule>
  </conditionalFormatting>
  <conditionalFormatting sqref="M39:N39 P39:Q39">
    <cfRule type="cellIs" dxfId="39" priority="40" operator="lessThan">
      <formula>0</formula>
    </cfRule>
  </conditionalFormatting>
  <conditionalFormatting sqref="O39">
    <cfRule type="cellIs" dxfId="38" priority="39" operator="lessThan">
      <formula>0</formula>
    </cfRule>
  </conditionalFormatting>
  <conditionalFormatting sqref="R51">
    <cfRule type="cellIs" dxfId="37" priority="38" operator="lessThan">
      <formula>0</formula>
    </cfRule>
  </conditionalFormatting>
  <conditionalFormatting sqref="P43:Q44 P46:Q47 P49:Q50 P52:Q53 P55:Q56 M43:N44 M46:N47 M52:N53 M55:N56 M49:N50">
    <cfRule type="cellIs" dxfId="36" priority="37" operator="lessThan">
      <formula>0</formula>
    </cfRule>
  </conditionalFormatting>
  <conditionalFormatting sqref="O43:O44 O46:O47 O49:O50 O52:O53 O55:O56">
    <cfRule type="cellIs" dxfId="35" priority="36" operator="lessThan">
      <formula>0</formula>
    </cfRule>
  </conditionalFormatting>
  <conditionalFormatting sqref="M42:N42 M45:N45 M51:N51 N54 P42:Q42 P45:Q45 P48:Q48 P51:Q51 P54:Q54 M48">
    <cfRule type="cellIs" dxfId="34" priority="35" operator="lessThan">
      <formula>0</formula>
    </cfRule>
  </conditionalFormatting>
  <conditionalFormatting sqref="O42 O45 O48 O51 O54">
    <cfRule type="cellIs" dxfId="33" priority="34" operator="lessThan">
      <formula>0</formula>
    </cfRule>
  </conditionalFormatting>
  <conditionalFormatting sqref="R54">
    <cfRule type="cellIs" dxfId="32" priority="33" operator="lessThan">
      <formula>0</formula>
    </cfRule>
  </conditionalFormatting>
  <conditionalFormatting sqref="R31">
    <cfRule type="cellIs" dxfId="31" priority="32" operator="lessThan">
      <formula>0</formula>
    </cfRule>
  </conditionalFormatting>
  <conditionalFormatting sqref="M27:N27 P27">
    <cfRule type="cellIs" dxfId="30" priority="31" operator="lessThan">
      <formula>0</formula>
    </cfRule>
  </conditionalFormatting>
  <conditionalFormatting sqref="O27">
    <cfRule type="cellIs" dxfId="29" priority="30" operator="lessThan">
      <formula>0</formula>
    </cfRule>
  </conditionalFormatting>
  <conditionalFormatting sqref="M30:N30 P30">
    <cfRule type="cellIs" dxfId="28" priority="29" operator="lessThan">
      <formula>0</formula>
    </cfRule>
  </conditionalFormatting>
  <conditionalFormatting sqref="O30">
    <cfRule type="cellIs" dxfId="27" priority="28" operator="lessThan">
      <formula>0</formula>
    </cfRule>
  </conditionalFormatting>
  <conditionalFormatting sqref="M33:N33 P33">
    <cfRule type="cellIs" dxfId="26" priority="27" operator="lessThan">
      <formula>0</formula>
    </cfRule>
  </conditionalFormatting>
  <conditionalFormatting sqref="O33">
    <cfRule type="cellIs" dxfId="25" priority="26" operator="lessThan">
      <formula>0</formula>
    </cfRule>
  </conditionalFormatting>
  <conditionalFormatting sqref="R15:R17">
    <cfRule type="cellIs" dxfId="24" priority="25" operator="lessThan">
      <formula>0</formula>
    </cfRule>
  </conditionalFormatting>
  <conditionalFormatting sqref="R48">
    <cfRule type="cellIs" dxfId="23" priority="24" operator="lessThan">
      <formula>0</formula>
    </cfRule>
  </conditionalFormatting>
  <conditionalFormatting sqref="R45">
    <cfRule type="cellIs" dxfId="22" priority="23" operator="lessThan">
      <formula>0</formula>
    </cfRule>
  </conditionalFormatting>
  <conditionalFormatting sqref="R42">
    <cfRule type="cellIs" dxfId="21" priority="22" operator="lessThan">
      <formula>0</formula>
    </cfRule>
  </conditionalFormatting>
  <conditionalFormatting sqref="R39">
    <cfRule type="cellIs" dxfId="20" priority="21" operator="lessThan">
      <formula>0</formula>
    </cfRule>
  </conditionalFormatting>
  <conditionalFormatting sqref="R36">
    <cfRule type="cellIs" dxfId="19" priority="20" operator="lessThan">
      <formula>0</formula>
    </cfRule>
  </conditionalFormatting>
  <conditionalFormatting sqref="M54">
    <cfRule type="cellIs" dxfId="18" priority="19" operator="lessThan">
      <formula>0</formula>
    </cfRule>
  </conditionalFormatting>
  <conditionalFormatting sqref="N48">
    <cfRule type="cellIs" dxfId="17" priority="18" operator="lessThan">
      <formula>0</formula>
    </cfRule>
  </conditionalFormatting>
  <conditionalFormatting sqref="D16:F16">
    <cfRule type="cellIs" dxfId="16" priority="17" operator="lessThan">
      <formula>0</formula>
    </cfRule>
  </conditionalFormatting>
  <conditionalFormatting sqref="D19:F19">
    <cfRule type="cellIs" dxfId="15" priority="16" operator="lessThan">
      <formula>0</formula>
    </cfRule>
  </conditionalFormatting>
  <conditionalFormatting sqref="D22:F22">
    <cfRule type="cellIs" dxfId="14" priority="15" operator="lessThan">
      <formula>0</formula>
    </cfRule>
  </conditionalFormatting>
  <conditionalFormatting sqref="D25:F25">
    <cfRule type="cellIs" dxfId="13" priority="14" operator="lessThan">
      <formula>0</formula>
    </cfRule>
  </conditionalFormatting>
  <conditionalFormatting sqref="D28:F28">
    <cfRule type="cellIs" dxfId="12" priority="13" operator="lessThan">
      <formula>0</formula>
    </cfRule>
  </conditionalFormatting>
  <conditionalFormatting sqref="D31:F31">
    <cfRule type="cellIs" dxfId="11" priority="12" operator="lessThan">
      <formula>0</formula>
    </cfRule>
  </conditionalFormatting>
  <conditionalFormatting sqref="D34:F34">
    <cfRule type="cellIs" dxfId="10" priority="11" operator="lessThan">
      <formula>0</formula>
    </cfRule>
  </conditionalFormatting>
  <conditionalFormatting sqref="D37:F37">
    <cfRule type="cellIs" dxfId="9" priority="10" operator="lessThan">
      <formula>0</formula>
    </cfRule>
  </conditionalFormatting>
  <conditionalFormatting sqref="D40:F40">
    <cfRule type="cellIs" dxfId="8" priority="9" operator="lessThan">
      <formula>0</formula>
    </cfRule>
  </conditionalFormatting>
  <conditionalFormatting sqref="D13:F13">
    <cfRule type="cellIs" dxfId="7" priority="8" operator="lessThan">
      <formula>0</formula>
    </cfRule>
  </conditionalFormatting>
  <conditionalFormatting sqref="G22">
    <cfRule type="cellIs" dxfId="6" priority="7" operator="lessThan">
      <formula>0</formula>
    </cfRule>
  </conditionalFormatting>
  <conditionalFormatting sqref="G25">
    <cfRule type="cellIs" dxfId="5" priority="6" operator="lessThan">
      <formula>0</formula>
    </cfRule>
  </conditionalFormatting>
  <conditionalFormatting sqref="G28">
    <cfRule type="cellIs" dxfId="4" priority="5" operator="lessThan">
      <formula>0</formula>
    </cfRule>
  </conditionalFormatting>
  <conditionalFormatting sqref="G31">
    <cfRule type="cellIs" dxfId="3" priority="4" operator="lessThan">
      <formula>0</formula>
    </cfRule>
  </conditionalFormatting>
  <conditionalFormatting sqref="G34">
    <cfRule type="cellIs" dxfId="2" priority="3" operator="lessThan">
      <formula>0</formula>
    </cfRule>
  </conditionalFormatting>
  <conditionalFormatting sqref="G37">
    <cfRule type="cellIs" dxfId="1" priority="2" operator="lessThan">
      <formula>0</formula>
    </cfRule>
  </conditionalFormatting>
  <conditionalFormatting sqref="G40">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sheetPr>
  <dimension ref="A1:Z294"/>
  <sheetViews>
    <sheetView showGridLines="0" zoomScale="50" zoomScaleNormal="50" zoomScalePageLayoutView="95" workbookViewId="0">
      <pane xSplit="1" topLeftCell="B1" activePane="topRight" state="frozen"/>
      <selection pane="topRight" activeCell="J22" sqref="J22:K22"/>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22"/>
      <c r="C1" s="323"/>
      <c r="D1" s="323"/>
      <c r="E1" s="323"/>
      <c r="F1" s="323"/>
      <c r="G1" s="323"/>
      <c r="H1" s="323"/>
      <c r="I1" s="323"/>
      <c r="J1" s="323"/>
      <c r="K1" s="323"/>
      <c r="L1" s="323"/>
      <c r="M1" s="323"/>
      <c r="N1" s="323"/>
      <c r="O1" s="323"/>
      <c r="P1" s="323"/>
      <c r="Q1" s="323"/>
      <c r="R1" s="323"/>
      <c r="S1" s="323"/>
      <c r="T1" s="323"/>
      <c r="U1" s="324"/>
    </row>
    <row r="2" spans="1:21" ht="25.5" customHeight="1" x14ac:dyDescent="0.2">
      <c r="B2" s="752" t="s">
        <v>136</v>
      </c>
      <c r="C2" s="753"/>
      <c r="D2" s="753"/>
      <c r="E2" s="753"/>
      <c r="F2" s="753"/>
      <c r="G2" s="753"/>
      <c r="H2" s="753"/>
      <c r="I2" s="753"/>
      <c r="J2" s="753"/>
      <c r="K2" s="753"/>
      <c r="L2" s="753"/>
      <c r="M2" s="753"/>
      <c r="N2" s="753"/>
      <c r="O2" s="753"/>
      <c r="P2" s="753"/>
      <c r="Q2" s="753"/>
      <c r="R2" s="753"/>
      <c r="S2" s="753"/>
      <c r="T2" s="753"/>
      <c r="U2" s="754"/>
    </row>
    <row r="3" spans="1:21" ht="21.75" customHeight="1" x14ac:dyDescent="0.2">
      <c r="A3" s="1" t="s">
        <v>710</v>
      </c>
      <c r="B3" s="755" t="s">
        <v>137</v>
      </c>
      <c r="C3" s="756"/>
      <c r="D3" s="756"/>
      <c r="E3" s="756"/>
      <c r="F3" s="756"/>
      <c r="G3" s="756"/>
      <c r="H3" s="756"/>
      <c r="I3" s="756"/>
      <c r="J3" s="756"/>
      <c r="K3" s="756"/>
      <c r="L3" s="756"/>
      <c r="M3" s="756"/>
      <c r="N3" s="756"/>
      <c r="O3" s="756"/>
      <c r="P3" s="756"/>
      <c r="Q3" s="756"/>
      <c r="R3" s="756"/>
      <c r="S3" s="756"/>
      <c r="T3" s="756"/>
      <c r="U3" s="757"/>
    </row>
    <row r="4" spans="1:21" ht="21" customHeight="1" x14ac:dyDescent="0.2">
      <c r="B4" s="758" t="s">
        <v>138</v>
      </c>
      <c r="C4" s="758"/>
      <c r="D4" s="759" t="s">
        <v>139</v>
      </c>
      <c r="E4" s="759"/>
      <c r="F4" s="760" t="s">
        <v>140</v>
      </c>
      <c r="G4" s="762" t="s">
        <v>141</v>
      </c>
      <c r="H4" s="762"/>
      <c r="I4" s="762"/>
      <c r="J4" s="762"/>
      <c r="K4" s="762"/>
      <c r="L4" s="763"/>
      <c r="M4" s="764"/>
      <c r="N4" s="763" t="s">
        <v>142</v>
      </c>
      <c r="O4" s="765"/>
      <c r="P4" s="765"/>
      <c r="Q4" s="765"/>
      <c r="R4" s="764"/>
      <c r="S4" s="766" t="s">
        <v>99</v>
      </c>
      <c r="T4" s="767"/>
      <c r="U4" s="768"/>
    </row>
    <row r="5" spans="1:21" ht="47.25" customHeight="1" x14ac:dyDescent="0.2">
      <c r="B5" s="758"/>
      <c r="C5" s="758"/>
      <c r="D5" s="759"/>
      <c r="E5" s="759"/>
      <c r="F5" s="761"/>
      <c r="G5" s="778" t="s">
        <v>143</v>
      </c>
      <c r="H5" s="759"/>
      <c r="I5" s="759"/>
      <c r="J5" s="778" t="s">
        <v>144</v>
      </c>
      <c r="K5" s="778"/>
      <c r="L5" s="778" t="s">
        <v>145</v>
      </c>
      <c r="M5" s="778"/>
      <c r="N5" s="200" t="s">
        <v>146</v>
      </c>
      <c r="O5" s="200" t="s">
        <v>147</v>
      </c>
      <c r="P5" s="29" t="s">
        <v>148</v>
      </c>
      <c r="Q5" s="779" t="s">
        <v>149</v>
      </c>
      <c r="R5" s="780"/>
      <c r="S5" s="769"/>
      <c r="T5" s="770"/>
      <c r="U5" s="771"/>
    </row>
    <row r="6" spans="1:21" ht="39.75" customHeight="1" x14ac:dyDescent="0.25">
      <c r="B6" s="302" t="s">
        <v>150</v>
      </c>
      <c r="C6" s="224"/>
      <c r="D6" s="772" t="s">
        <v>151</v>
      </c>
      <c r="E6" s="773"/>
      <c r="F6" s="79" t="s">
        <v>152</v>
      </c>
      <c r="G6" s="774"/>
      <c r="H6" s="774"/>
      <c r="I6" s="774"/>
      <c r="J6" s="445" t="s">
        <v>153</v>
      </c>
      <c r="K6" s="445"/>
      <c r="L6" s="781"/>
      <c r="M6" s="781"/>
      <c r="N6" s="110">
        <v>5268448465</v>
      </c>
      <c r="O6" s="30"/>
      <c r="P6" s="31"/>
      <c r="Q6" s="776">
        <v>0</v>
      </c>
      <c r="R6" s="777">
        <v>0</v>
      </c>
      <c r="S6" s="211"/>
      <c r="T6" s="212"/>
      <c r="U6" s="213"/>
    </row>
    <row r="7" spans="1:21" ht="39.75" customHeight="1" x14ac:dyDescent="0.25">
      <c r="B7" s="302" t="s">
        <v>154</v>
      </c>
      <c r="C7" s="224"/>
      <c r="D7" s="772" t="s">
        <v>151</v>
      </c>
      <c r="E7" s="773"/>
      <c r="F7" s="79" t="s">
        <v>152</v>
      </c>
      <c r="G7" s="774"/>
      <c r="H7" s="774"/>
      <c r="I7" s="774"/>
      <c r="J7" s="775" t="s">
        <v>155</v>
      </c>
      <c r="K7" s="775"/>
      <c r="L7" s="775"/>
      <c r="M7" s="775"/>
      <c r="N7" s="32">
        <v>20324681095</v>
      </c>
      <c r="O7" s="30"/>
      <c r="P7" s="31"/>
      <c r="Q7" s="776">
        <v>0</v>
      </c>
      <c r="R7" s="777">
        <v>0</v>
      </c>
      <c r="S7" s="211"/>
      <c r="T7" s="212"/>
      <c r="U7" s="213"/>
    </row>
    <row r="8" spans="1:21" ht="39.75" customHeight="1" x14ac:dyDescent="0.25">
      <c r="B8" s="302" t="s">
        <v>156</v>
      </c>
      <c r="C8" s="224"/>
      <c r="D8" s="772" t="s">
        <v>151</v>
      </c>
      <c r="E8" s="773"/>
      <c r="F8" s="79" t="s">
        <v>152</v>
      </c>
      <c r="G8" s="774"/>
      <c r="H8" s="774"/>
      <c r="I8" s="774"/>
      <c r="J8" s="775" t="s">
        <v>157</v>
      </c>
      <c r="K8" s="775"/>
      <c r="L8" s="775"/>
      <c r="M8" s="775"/>
      <c r="N8" s="32">
        <v>26799206349</v>
      </c>
      <c r="O8" s="30"/>
      <c r="P8" s="31"/>
      <c r="Q8" s="776">
        <v>0</v>
      </c>
      <c r="R8" s="777">
        <v>0</v>
      </c>
      <c r="S8" s="211"/>
      <c r="T8" s="212"/>
      <c r="U8" s="213"/>
    </row>
    <row r="9" spans="1:21" ht="131.25" customHeight="1" x14ac:dyDescent="0.25">
      <c r="B9" s="302" t="s">
        <v>158</v>
      </c>
      <c r="C9" s="224"/>
      <c r="D9" s="772" t="s">
        <v>151</v>
      </c>
      <c r="E9" s="773"/>
      <c r="F9" s="79" t="s">
        <v>152</v>
      </c>
      <c r="G9" s="774"/>
      <c r="H9" s="774"/>
      <c r="I9" s="774"/>
      <c r="J9" s="775" t="s">
        <v>159</v>
      </c>
      <c r="K9" s="775"/>
      <c r="L9" s="775"/>
      <c r="M9" s="775"/>
      <c r="N9" s="33">
        <v>62112039495.099998</v>
      </c>
      <c r="O9" s="210"/>
      <c r="P9" s="34"/>
      <c r="Q9" s="776">
        <v>0</v>
      </c>
      <c r="R9" s="777">
        <v>0</v>
      </c>
      <c r="S9" s="782" t="s">
        <v>502</v>
      </c>
      <c r="T9" s="783"/>
      <c r="U9" s="784"/>
    </row>
    <row r="10" spans="1:21" ht="48.75" customHeight="1" x14ac:dyDescent="0.25">
      <c r="B10" s="302" t="s">
        <v>160</v>
      </c>
      <c r="C10" s="224"/>
      <c r="D10" s="772" t="s">
        <v>151</v>
      </c>
      <c r="E10" s="773"/>
      <c r="F10" s="79" t="s">
        <v>152</v>
      </c>
      <c r="G10" s="774"/>
      <c r="H10" s="774"/>
      <c r="I10" s="774"/>
      <c r="J10" s="775" t="s">
        <v>161</v>
      </c>
      <c r="K10" s="775"/>
      <c r="L10" s="775"/>
      <c r="M10" s="775"/>
      <c r="N10" s="33">
        <v>48547865289.099998</v>
      </c>
      <c r="O10" s="210"/>
      <c r="P10" s="34"/>
      <c r="Q10" s="776">
        <v>0</v>
      </c>
      <c r="R10" s="777">
        <v>0</v>
      </c>
      <c r="S10" s="785"/>
      <c r="T10" s="786"/>
      <c r="U10" s="787"/>
    </row>
    <row r="11" spans="1:21" ht="39.75" customHeight="1" x14ac:dyDescent="0.25">
      <c r="B11" s="302" t="s">
        <v>162</v>
      </c>
      <c r="C11" s="224"/>
      <c r="D11" s="772" t="s">
        <v>151</v>
      </c>
      <c r="E11" s="773"/>
      <c r="F11" s="79" t="s">
        <v>152</v>
      </c>
      <c r="G11" s="774"/>
      <c r="H11" s="774"/>
      <c r="I11" s="774"/>
      <c r="J11" s="775" t="s">
        <v>163</v>
      </c>
      <c r="K11" s="775"/>
      <c r="L11" s="775"/>
      <c r="M11" s="775"/>
      <c r="N11" s="33">
        <v>49940241269.099998</v>
      </c>
      <c r="O11" s="210"/>
      <c r="P11" s="34"/>
      <c r="Q11" s="776">
        <v>0</v>
      </c>
      <c r="R11" s="777">
        <v>0</v>
      </c>
      <c r="S11" s="211"/>
      <c r="T11" s="212"/>
      <c r="U11" s="213"/>
    </row>
    <row r="12" spans="1:21" ht="39.75" customHeight="1" x14ac:dyDescent="0.25">
      <c r="B12" s="302" t="s">
        <v>164</v>
      </c>
      <c r="C12" s="224"/>
      <c r="D12" s="772" t="s">
        <v>151</v>
      </c>
      <c r="E12" s="773"/>
      <c r="F12" s="79" t="s">
        <v>152</v>
      </c>
      <c r="G12" s="774"/>
      <c r="H12" s="774"/>
      <c r="I12" s="774"/>
      <c r="J12" s="775" t="s">
        <v>165</v>
      </c>
      <c r="K12" s="775"/>
      <c r="L12" s="775"/>
      <c r="M12" s="775"/>
      <c r="N12" s="33">
        <v>42430490883.199997</v>
      </c>
      <c r="O12" s="210"/>
      <c r="P12" s="34"/>
      <c r="Q12" s="776">
        <v>0</v>
      </c>
      <c r="R12" s="777">
        <v>0</v>
      </c>
      <c r="S12" s="211"/>
      <c r="T12" s="212"/>
      <c r="U12" s="213"/>
    </row>
    <row r="13" spans="1:21" ht="39.75" customHeight="1" x14ac:dyDescent="0.25">
      <c r="B13" s="302" t="s">
        <v>166</v>
      </c>
      <c r="C13" s="224"/>
      <c r="D13" s="772" t="s">
        <v>151</v>
      </c>
      <c r="E13" s="773"/>
      <c r="F13" s="79" t="s">
        <v>152</v>
      </c>
      <c r="G13" s="774"/>
      <c r="H13" s="774"/>
      <c r="I13" s="774"/>
      <c r="J13" s="775" t="s">
        <v>167</v>
      </c>
      <c r="K13" s="775"/>
      <c r="L13" s="775"/>
      <c r="M13" s="775"/>
      <c r="N13" s="33">
        <v>24948005269.599998</v>
      </c>
      <c r="O13" s="210"/>
      <c r="P13" s="35"/>
      <c r="Q13" s="776">
        <v>0</v>
      </c>
      <c r="R13" s="777">
        <v>0</v>
      </c>
      <c r="S13" s="211"/>
      <c r="T13" s="212"/>
      <c r="U13" s="213"/>
    </row>
    <row r="14" spans="1:21" ht="39.75" customHeight="1" x14ac:dyDescent="0.25">
      <c r="B14" s="792"/>
      <c r="C14" s="793"/>
      <c r="D14" s="794"/>
      <c r="E14" s="795"/>
      <c r="F14" s="36"/>
      <c r="G14" s="796"/>
      <c r="H14" s="796"/>
      <c r="I14" s="796"/>
      <c r="J14" s="797"/>
      <c r="K14" s="797"/>
      <c r="L14" s="798"/>
      <c r="M14" s="798"/>
      <c r="N14" s="112">
        <f>SUM(N6:N13)</f>
        <v>280370978115.09998</v>
      </c>
      <c r="O14" s="37"/>
      <c r="P14" s="38"/>
      <c r="Q14" s="799">
        <v>0</v>
      </c>
      <c r="R14" s="800">
        <v>0</v>
      </c>
      <c r="S14" s="788"/>
      <c r="T14" s="788"/>
      <c r="U14" s="788"/>
    </row>
    <row r="15" spans="1:21" ht="39.75" customHeight="1" x14ac:dyDescent="0.2">
      <c r="B15" s="302"/>
      <c r="C15" s="224"/>
      <c r="D15" s="772" t="s">
        <v>151</v>
      </c>
      <c r="E15" s="773"/>
      <c r="F15" s="79" t="s">
        <v>152</v>
      </c>
      <c r="G15" s="789">
        <v>3111530718</v>
      </c>
      <c r="H15" s="789"/>
      <c r="I15" s="789"/>
      <c r="J15" s="445"/>
      <c r="K15" s="445"/>
      <c r="L15" s="775" t="s">
        <v>168</v>
      </c>
      <c r="M15" s="775"/>
      <c r="N15" s="110"/>
      <c r="O15" s="59">
        <f>123.78/111.82</f>
        <v>1.1069576104453587</v>
      </c>
      <c r="P15" s="39" t="s">
        <v>169</v>
      </c>
      <c r="Q15" s="790">
        <f t="shared" ref="Q15:Q78" si="0">+G15/O15</f>
        <v>2810885158.2384872</v>
      </c>
      <c r="R15" s="791"/>
      <c r="S15" s="222"/>
      <c r="T15" s="222"/>
      <c r="U15" s="222"/>
    </row>
    <row r="16" spans="1:21" ht="39.75" customHeight="1" x14ac:dyDescent="0.2">
      <c r="B16" s="302"/>
      <c r="C16" s="224"/>
      <c r="D16" s="772" t="s">
        <v>151</v>
      </c>
      <c r="E16" s="773"/>
      <c r="F16" s="79" t="s">
        <v>152</v>
      </c>
      <c r="G16" s="801">
        <v>5503863348.5</v>
      </c>
      <c r="H16" s="802"/>
      <c r="I16" s="803"/>
      <c r="J16" s="804"/>
      <c r="K16" s="804"/>
      <c r="L16" s="775" t="s">
        <v>170</v>
      </c>
      <c r="M16" s="775"/>
      <c r="N16" s="32"/>
      <c r="O16" s="59">
        <f>123.78/111.82</f>
        <v>1.1069576104453587</v>
      </c>
      <c r="P16" s="39" t="s">
        <v>169</v>
      </c>
      <c r="Q16" s="790">
        <f t="shared" si="0"/>
        <v>4972063335.1855707</v>
      </c>
      <c r="R16" s="791"/>
      <c r="S16" s="222"/>
      <c r="T16" s="222"/>
      <c r="U16" s="222"/>
    </row>
    <row r="17" spans="2:21" ht="39.75" customHeight="1" x14ac:dyDescent="0.2">
      <c r="B17" s="302"/>
      <c r="C17" s="224"/>
      <c r="D17" s="772" t="s">
        <v>151</v>
      </c>
      <c r="E17" s="773"/>
      <c r="F17" s="79" t="s">
        <v>152</v>
      </c>
      <c r="G17" s="801">
        <v>263457714</v>
      </c>
      <c r="H17" s="802"/>
      <c r="I17" s="803"/>
      <c r="J17" s="804"/>
      <c r="K17" s="804"/>
      <c r="L17" s="775" t="s">
        <v>171</v>
      </c>
      <c r="M17" s="775"/>
      <c r="N17" s="32"/>
      <c r="O17" s="59">
        <f>123.78/111.82</f>
        <v>1.1069576104453587</v>
      </c>
      <c r="P17" s="39" t="s">
        <v>169</v>
      </c>
      <c r="Q17" s="790">
        <f t="shared" si="0"/>
        <v>238001628.53029567</v>
      </c>
      <c r="R17" s="791"/>
      <c r="S17" s="222"/>
      <c r="T17" s="222"/>
      <c r="U17" s="222"/>
    </row>
    <row r="18" spans="2:21" ht="39.75" customHeight="1" x14ac:dyDescent="0.2">
      <c r="B18" s="302"/>
      <c r="C18" s="224"/>
      <c r="D18" s="772" t="s">
        <v>151</v>
      </c>
      <c r="E18" s="773"/>
      <c r="F18" s="79" t="s">
        <v>152</v>
      </c>
      <c r="G18" s="801">
        <v>1636965150</v>
      </c>
      <c r="H18" s="802"/>
      <c r="I18" s="803"/>
      <c r="J18" s="805"/>
      <c r="K18" s="775"/>
      <c r="L18" s="775" t="s">
        <v>172</v>
      </c>
      <c r="M18" s="775"/>
      <c r="N18" s="32"/>
      <c r="O18" s="59">
        <f>123.78/111.82</f>
        <v>1.1069576104453587</v>
      </c>
      <c r="P18" s="39" t="s">
        <v>169</v>
      </c>
      <c r="Q18" s="790">
        <f t="shared" si="0"/>
        <v>1478796599.3940861</v>
      </c>
      <c r="R18" s="791"/>
      <c r="S18" s="222"/>
      <c r="T18" s="222"/>
      <c r="U18" s="222"/>
    </row>
    <row r="19" spans="2:21" ht="33.75" customHeight="1" x14ac:dyDescent="0.2">
      <c r="B19" s="302"/>
      <c r="C19" s="224"/>
      <c r="D19" s="772" t="s">
        <v>151</v>
      </c>
      <c r="E19" s="773"/>
      <c r="F19" s="79" t="s">
        <v>152</v>
      </c>
      <c r="G19" s="801">
        <v>2728275250</v>
      </c>
      <c r="H19" s="802"/>
      <c r="I19" s="803"/>
      <c r="J19" s="804"/>
      <c r="K19" s="804"/>
      <c r="L19" s="775" t="s">
        <v>173</v>
      </c>
      <c r="M19" s="775"/>
      <c r="N19" s="32"/>
      <c r="O19" s="113">
        <f>124.62/111.82</f>
        <v>1.1144696834197818</v>
      </c>
      <c r="P19" s="40" t="s">
        <v>174</v>
      </c>
      <c r="Q19" s="790">
        <f t="shared" si="0"/>
        <v>2448047973.4793773</v>
      </c>
      <c r="R19" s="791"/>
      <c r="S19" s="222"/>
      <c r="T19" s="222"/>
      <c r="U19" s="222"/>
    </row>
    <row r="20" spans="2:21" ht="30" customHeight="1" x14ac:dyDescent="0.2">
      <c r="B20" s="302"/>
      <c r="C20" s="224"/>
      <c r="D20" s="772" t="s">
        <v>151</v>
      </c>
      <c r="E20" s="773"/>
      <c r="F20" s="79" t="s">
        <v>152</v>
      </c>
      <c r="G20" s="801">
        <v>621675000</v>
      </c>
      <c r="H20" s="802"/>
      <c r="I20" s="803"/>
      <c r="J20" s="806"/>
      <c r="K20" s="806"/>
      <c r="L20" s="775" t="s">
        <v>175</v>
      </c>
      <c r="M20" s="775"/>
      <c r="N20" s="32"/>
      <c r="O20" s="113">
        <f>125.37/111.82</f>
        <v>1.1211768914326596</v>
      </c>
      <c r="P20" s="40" t="s">
        <v>176</v>
      </c>
      <c r="Q20" s="790">
        <f t="shared" si="0"/>
        <v>554484314.42928934</v>
      </c>
      <c r="R20" s="791"/>
      <c r="S20" s="222"/>
      <c r="T20" s="222"/>
      <c r="U20" s="222"/>
    </row>
    <row r="21" spans="2:21" ht="30" customHeight="1" x14ac:dyDescent="0.2">
      <c r="B21" s="302"/>
      <c r="C21" s="224"/>
      <c r="D21" s="772" t="s">
        <v>151</v>
      </c>
      <c r="E21" s="773"/>
      <c r="F21" s="79" t="s">
        <v>152</v>
      </c>
      <c r="G21" s="801">
        <v>764295785</v>
      </c>
      <c r="H21" s="802"/>
      <c r="I21" s="803"/>
      <c r="J21" s="806"/>
      <c r="K21" s="806"/>
      <c r="L21" s="775" t="s">
        <v>177</v>
      </c>
      <c r="M21" s="775"/>
      <c r="N21" s="32"/>
      <c r="O21" s="113">
        <f>125.37/111.82</f>
        <v>1.1211768914326596</v>
      </c>
      <c r="P21" s="40" t="s">
        <v>176</v>
      </c>
      <c r="Q21" s="790">
        <f t="shared" si="0"/>
        <v>681690633.15545988</v>
      </c>
      <c r="R21" s="791"/>
      <c r="S21" s="222"/>
      <c r="T21" s="222"/>
      <c r="U21" s="222"/>
    </row>
    <row r="22" spans="2:21" ht="30" customHeight="1" x14ac:dyDescent="0.2">
      <c r="B22" s="302"/>
      <c r="C22" s="224"/>
      <c r="D22" s="772" t="s">
        <v>151</v>
      </c>
      <c r="E22" s="773"/>
      <c r="F22" s="79" t="s">
        <v>152</v>
      </c>
      <c r="G22" s="801">
        <v>872199750</v>
      </c>
      <c r="H22" s="802"/>
      <c r="I22" s="803"/>
      <c r="J22" s="806"/>
      <c r="K22" s="806"/>
      <c r="L22" s="775" t="s">
        <v>178</v>
      </c>
      <c r="M22" s="775"/>
      <c r="N22" s="32"/>
      <c r="O22" s="113">
        <f>125.37/111.82</f>
        <v>1.1211768914326596</v>
      </c>
      <c r="P22" s="40" t="s">
        <v>176</v>
      </c>
      <c r="Q22" s="790">
        <f t="shared" si="0"/>
        <v>777932328.66714525</v>
      </c>
      <c r="R22" s="791"/>
      <c r="S22" s="222"/>
      <c r="T22" s="222"/>
      <c r="U22" s="222"/>
    </row>
    <row r="23" spans="2:21" ht="30" customHeight="1" x14ac:dyDescent="0.2">
      <c r="B23" s="302"/>
      <c r="C23" s="224"/>
      <c r="D23" s="772" t="s">
        <v>151</v>
      </c>
      <c r="E23" s="773"/>
      <c r="F23" s="79" t="s">
        <v>152</v>
      </c>
      <c r="G23" s="801">
        <v>19781458</v>
      </c>
      <c r="H23" s="802"/>
      <c r="I23" s="803"/>
      <c r="J23" s="806"/>
      <c r="K23" s="806"/>
      <c r="L23" s="775" t="s">
        <v>178</v>
      </c>
      <c r="M23" s="775"/>
      <c r="N23" s="32"/>
      <c r="O23" s="113">
        <f>125.37/111.82</f>
        <v>1.1211768914326596</v>
      </c>
      <c r="P23" s="40" t="s">
        <v>176</v>
      </c>
      <c r="Q23" s="790">
        <f t="shared" si="0"/>
        <v>17643476.378399935</v>
      </c>
      <c r="R23" s="791"/>
      <c r="S23" s="222"/>
      <c r="T23" s="222"/>
      <c r="U23" s="222"/>
    </row>
    <row r="24" spans="2:21" ht="30" customHeight="1" x14ac:dyDescent="0.2">
      <c r="B24" s="302"/>
      <c r="C24" s="224"/>
      <c r="D24" s="772" t="s">
        <v>151</v>
      </c>
      <c r="E24" s="773"/>
      <c r="F24" s="79" t="s">
        <v>152</v>
      </c>
      <c r="G24" s="801">
        <v>686624625</v>
      </c>
      <c r="H24" s="802"/>
      <c r="I24" s="803"/>
      <c r="J24" s="807"/>
      <c r="K24" s="807"/>
      <c r="L24" s="775" t="s">
        <v>179</v>
      </c>
      <c r="M24" s="775"/>
      <c r="N24" s="32"/>
      <c r="O24" s="113">
        <f>125.37/111.82</f>
        <v>1.1211768914326596</v>
      </c>
      <c r="P24" s="40" t="s">
        <v>176</v>
      </c>
      <c r="Q24" s="790">
        <f t="shared" si="0"/>
        <v>612414178.57142854</v>
      </c>
      <c r="R24" s="791"/>
      <c r="S24" s="222"/>
      <c r="T24" s="222"/>
      <c r="U24" s="222"/>
    </row>
    <row r="25" spans="2:21" ht="30" customHeight="1" x14ac:dyDescent="0.2">
      <c r="B25" s="302"/>
      <c r="C25" s="224"/>
      <c r="D25" s="772" t="s">
        <v>151</v>
      </c>
      <c r="E25" s="773"/>
      <c r="F25" s="79" t="s">
        <v>152</v>
      </c>
      <c r="G25" s="801">
        <v>2047764587</v>
      </c>
      <c r="H25" s="802"/>
      <c r="I25" s="803"/>
      <c r="J25" s="775"/>
      <c r="K25" s="775"/>
      <c r="L25" s="781" t="s">
        <v>180</v>
      </c>
      <c r="M25" s="781"/>
      <c r="N25" s="32"/>
      <c r="O25" s="113">
        <f>126.15/111.82</f>
        <v>1.1281523877660526</v>
      </c>
      <c r="P25" s="40" t="s">
        <v>181</v>
      </c>
      <c r="Q25" s="790">
        <f t="shared" si="0"/>
        <v>1815148918.8929052</v>
      </c>
      <c r="R25" s="791"/>
      <c r="S25" s="222"/>
      <c r="T25" s="222"/>
      <c r="U25" s="222"/>
    </row>
    <row r="26" spans="2:21" ht="30" customHeight="1" x14ac:dyDescent="0.2">
      <c r="B26" s="302"/>
      <c r="C26" s="224"/>
      <c r="D26" s="772" t="s">
        <v>151</v>
      </c>
      <c r="E26" s="773"/>
      <c r="F26" s="79" t="s">
        <v>152</v>
      </c>
      <c r="G26" s="801">
        <v>3071646881</v>
      </c>
      <c r="H26" s="802"/>
      <c r="I26" s="803"/>
      <c r="J26" s="807"/>
      <c r="K26" s="807"/>
      <c r="L26" s="781" t="s">
        <v>182</v>
      </c>
      <c r="M26" s="781"/>
      <c r="N26" s="32"/>
      <c r="O26" s="113">
        <f>126.15/111.82</f>
        <v>1.1281523877660526</v>
      </c>
      <c r="P26" s="40" t="s">
        <v>181</v>
      </c>
      <c r="Q26" s="790">
        <f t="shared" si="0"/>
        <v>2722723378.7825603</v>
      </c>
      <c r="R26" s="791"/>
      <c r="S26" s="222"/>
      <c r="T26" s="222"/>
      <c r="U26" s="222"/>
    </row>
    <row r="27" spans="2:21" ht="30" customHeight="1" x14ac:dyDescent="0.2">
      <c r="B27" s="302"/>
      <c r="C27" s="224"/>
      <c r="D27" s="772" t="s">
        <v>151</v>
      </c>
      <c r="E27" s="773"/>
      <c r="F27" s="79" t="s">
        <v>152</v>
      </c>
      <c r="G27" s="801">
        <v>3071646881</v>
      </c>
      <c r="H27" s="802"/>
      <c r="I27" s="803"/>
      <c r="J27" s="805"/>
      <c r="K27" s="775"/>
      <c r="L27" s="781" t="s">
        <v>183</v>
      </c>
      <c r="M27" s="781"/>
      <c r="N27" s="32"/>
      <c r="O27" s="113">
        <f>127.78/111.82</f>
        <v>1.1427293865140404</v>
      </c>
      <c r="P27" s="40" t="s">
        <v>184</v>
      </c>
      <c r="Q27" s="790">
        <f t="shared" si="0"/>
        <v>2687991502.8441072</v>
      </c>
      <c r="R27" s="791"/>
      <c r="S27" s="807"/>
      <c r="T27" s="807"/>
      <c r="U27" s="807"/>
    </row>
    <row r="28" spans="2:21" ht="30" customHeight="1" x14ac:dyDescent="0.2">
      <c r="B28" s="302"/>
      <c r="C28" s="224"/>
      <c r="D28" s="772" t="s">
        <v>151</v>
      </c>
      <c r="E28" s="773"/>
      <c r="F28" s="79" t="s">
        <v>152</v>
      </c>
      <c r="G28" s="801">
        <v>1769000000</v>
      </c>
      <c r="H28" s="802"/>
      <c r="I28" s="803"/>
      <c r="J28" s="805"/>
      <c r="K28" s="775"/>
      <c r="L28" s="781" t="s">
        <v>185</v>
      </c>
      <c r="M28" s="781"/>
      <c r="N28" s="32"/>
      <c r="O28" s="113">
        <f>127.78/111.82</f>
        <v>1.1427293865140404</v>
      </c>
      <c r="P28" s="40" t="s">
        <v>184</v>
      </c>
      <c r="Q28" s="790">
        <f t="shared" si="0"/>
        <v>1548048051.3382375</v>
      </c>
      <c r="R28" s="791"/>
      <c r="S28" s="807"/>
      <c r="T28" s="807"/>
      <c r="U28" s="807"/>
    </row>
    <row r="29" spans="2:21" ht="30" customHeight="1" x14ac:dyDescent="0.2">
      <c r="B29" s="302"/>
      <c r="C29" s="224"/>
      <c r="D29" s="772" t="s">
        <v>151</v>
      </c>
      <c r="E29" s="773"/>
      <c r="F29" s="79" t="s">
        <v>152</v>
      </c>
      <c r="G29" s="801">
        <v>2653500000</v>
      </c>
      <c r="H29" s="802"/>
      <c r="I29" s="803"/>
      <c r="J29" s="805"/>
      <c r="K29" s="775"/>
      <c r="L29" s="781" t="s">
        <v>186</v>
      </c>
      <c r="M29" s="781"/>
      <c r="N29" s="32"/>
      <c r="O29" s="113">
        <f>127.78/111.82</f>
        <v>1.1427293865140404</v>
      </c>
      <c r="P29" s="40" t="s">
        <v>184</v>
      </c>
      <c r="Q29" s="790">
        <f t="shared" si="0"/>
        <v>2322072077.0073562</v>
      </c>
      <c r="R29" s="791"/>
      <c r="S29" s="807"/>
      <c r="T29" s="807"/>
      <c r="U29" s="807"/>
    </row>
    <row r="30" spans="2:21" ht="30" customHeight="1" x14ac:dyDescent="0.2">
      <c r="B30" s="302"/>
      <c r="C30" s="224"/>
      <c r="D30" s="772" t="s">
        <v>151</v>
      </c>
      <c r="E30" s="773"/>
      <c r="F30" s="79" t="s">
        <v>152</v>
      </c>
      <c r="G30" s="801">
        <v>2653500000</v>
      </c>
      <c r="H30" s="802"/>
      <c r="I30" s="803"/>
      <c r="J30" s="775"/>
      <c r="K30" s="775"/>
      <c r="L30" s="781" t="s">
        <v>187</v>
      </c>
      <c r="M30" s="781"/>
      <c r="N30" s="32"/>
      <c r="O30" s="113">
        <f>129.41/111.82</f>
        <v>1.1573063852620282</v>
      </c>
      <c r="P30" s="40" t="s">
        <v>188</v>
      </c>
      <c r="Q30" s="790">
        <f t="shared" si="0"/>
        <v>2292824124.8744302</v>
      </c>
      <c r="R30" s="791"/>
      <c r="S30" s="807"/>
      <c r="T30" s="807"/>
      <c r="U30" s="807"/>
    </row>
    <row r="31" spans="2:21" ht="30" customHeight="1" x14ac:dyDescent="0.2">
      <c r="B31" s="302"/>
      <c r="C31" s="224"/>
      <c r="D31" s="772" t="s">
        <v>151</v>
      </c>
      <c r="E31" s="773"/>
      <c r="F31" s="79" t="s">
        <v>152</v>
      </c>
      <c r="G31" s="801">
        <v>2465000000</v>
      </c>
      <c r="H31" s="802"/>
      <c r="I31" s="803"/>
      <c r="J31" s="775"/>
      <c r="K31" s="775"/>
      <c r="L31" s="781" t="s">
        <v>189</v>
      </c>
      <c r="M31" s="781"/>
      <c r="N31" s="32"/>
      <c r="O31" s="113">
        <f>129.41/111.82</f>
        <v>1.1573063852620282</v>
      </c>
      <c r="P31" s="40" t="s">
        <v>188</v>
      </c>
      <c r="Q31" s="790">
        <f t="shared" si="0"/>
        <v>2129945908.3532958</v>
      </c>
      <c r="R31" s="791"/>
      <c r="S31" s="807"/>
      <c r="T31" s="807"/>
      <c r="U31" s="807"/>
    </row>
    <row r="32" spans="2:21" ht="30" customHeight="1" x14ac:dyDescent="0.2">
      <c r="B32" s="302"/>
      <c r="C32" s="224"/>
      <c r="D32" s="772" t="s">
        <v>151</v>
      </c>
      <c r="E32" s="773"/>
      <c r="F32" s="79" t="s">
        <v>152</v>
      </c>
      <c r="G32" s="801">
        <v>3697500000</v>
      </c>
      <c r="H32" s="802"/>
      <c r="I32" s="803"/>
      <c r="J32" s="807"/>
      <c r="K32" s="807"/>
      <c r="L32" s="781" t="s">
        <v>190</v>
      </c>
      <c r="M32" s="781"/>
      <c r="N32" s="32"/>
      <c r="O32" s="113">
        <f>129.41/111.82</f>
        <v>1.1573063852620282</v>
      </c>
      <c r="P32" s="40" t="s">
        <v>188</v>
      </c>
      <c r="Q32" s="790">
        <f t="shared" si="0"/>
        <v>3194918862.5299435</v>
      </c>
      <c r="R32" s="791"/>
      <c r="S32" s="807"/>
      <c r="T32" s="807"/>
      <c r="U32" s="807"/>
    </row>
    <row r="33" spans="2:21" ht="30" customHeight="1" x14ac:dyDescent="0.2">
      <c r="B33" s="302"/>
      <c r="C33" s="224"/>
      <c r="D33" s="772" t="s">
        <v>151</v>
      </c>
      <c r="E33" s="773"/>
      <c r="F33" s="79" t="s">
        <v>152</v>
      </c>
      <c r="G33" s="801">
        <v>3549440000</v>
      </c>
      <c r="H33" s="802"/>
      <c r="I33" s="803"/>
      <c r="J33" s="805"/>
      <c r="K33" s="775"/>
      <c r="L33" s="781" t="s">
        <v>191</v>
      </c>
      <c r="M33" s="781"/>
      <c r="N33" s="32"/>
      <c r="O33" s="113">
        <f>129.41/111.82</f>
        <v>1.1573063852620282</v>
      </c>
      <c r="P33" s="40" t="s">
        <v>188</v>
      </c>
      <c r="Q33" s="790">
        <f t="shared" si="0"/>
        <v>3066983855.9616723</v>
      </c>
      <c r="R33" s="791"/>
      <c r="S33" s="807"/>
      <c r="T33" s="807"/>
      <c r="U33" s="807"/>
    </row>
    <row r="34" spans="2:21" ht="30" customHeight="1" x14ac:dyDescent="0.2">
      <c r="B34" s="302"/>
      <c r="C34" s="224"/>
      <c r="D34" s="772" t="s">
        <v>151</v>
      </c>
      <c r="E34" s="773"/>
      <c r="F34" s="79" t="s">
        <v>152</v>
      </c>
      <c r="G34" s="801">
        <v>15478119</v>
      </c>
      <c r="H34" s="802"/>
      <c r="I34" s="803"/>
      <c r="J34" s="775"/>
      <c r="K34" s="775"/>
      <c r="L34" s="781" t="s">
        <v>192</v>
      </c>
      <c r="M34" s="781"/>
      <c r="N34" s="32"/>
      <c r="O34" s="113">
        <f>130.63/111.82</f>
        <v>1.1682167769629763</v>
      </c>
      <c r="P34" s="40" t="s">
        <v>193</v>
      </c>
      <c r="Q34" s="790">
        <f t="shared" si="0"/>
        <v>13249355.17553395</v>
      </c>
      <c r="R34" s="791"/>
      <c r="S34" s="807"/>
      <c r="T34" s="807"/>
      <c r="U34" s="807"/>
    </row>
    <row r="35" spans="2:21" ht="30" customHeight="1" x14ac:dyDescent="0.2">
      <c r="B35" s="302"/>
      <c r="C35" s="224"/>
      <c r="D35" s="772" t="s">
        <v>151</v>
      </c>
      <c r="E35" s="773"/>
      <c r="F35" s="79" t="s">
        <v>152</v>
      </c>
      <c r="G35" s="801">
        <v>2068530699</v>
      </c>
      <c r="H35" s="802"/>
      <c r="I35" s="803"/>
      <c r="J35" s="775"/>
      <c r="K35" s="775"/>
      <c r="L35" s="781" t="s">
        <v>194</v>
      </c>
      <c r="M35" s="781"/>
      <c r="N35" s="32"/>
      <c r="O35" s="113">
        <f>130.63/111.82</f>
        <v>1.1682167769629763</v>
      </c>
      <c r="P35" s="40" t="s">
        <v>193</v>
      </c>
      <c r="Q35" s="790">
        <f t="shared" si="0"/>
        <v>1770673679.5696239</v>
      </c>
      <c r="R35" s="791"/>
      <c r="S35" s="807"/>
      <c r="T35" s="807"/>
      <c r="U35" s="807"/>
    </row>
    <row r="36" spans="2:21" ht="30" customHeight="1" x14ac:dyDescent="0.2">
      <c r="B36" s="302"/>
      <c r="C36" s="224"/>
      <c r="D36" s="772" t="s">
        <v>151</v>
      </c>
      <c r="E36" s="773"/>
      <c r="F36" s="79" t="s">
        <v>152</v>
      </c>
      <c r="G36" s="801">
        <v>3102796048</v>
      </c>
      <c r="H36" s="802"/>
      <c r="I36" s="803"/>
      <c r="J36" s="775"/>
      <c r="K36" s="775"/>
      <c r="L36" s="781" t="s">
        <v>195</v>
      </c>
      <c r="M36" s="781"/>
      <c r="N36" s="32"/>
      <c r="O36" s="113">
        <f>130.63/111.82</f>
        <v>1.1682167769629763</v>
      </c>
      <c r="P36" s="40" t="s">
        <v>193</v>
      </c>
      <c r="Q36" s="790">
        <f t="shared" si="0"/>
        <v>2656010518.9264331</v>
      </c>
      <c r="R36" s="791"/>
      <c r="S36" s="807"/>
      <c r="T36" s="807"/>
      <c r="U36" s="807"/>
    </row>
    <row r="37" spans="2:21" ht="30" customHeight="1" x14ac:dyDescent="0.2">
      <c r="B37" s="302"/>
      <c r="C37" s="224"/>
      <c r="D37" s="772" t="s">
        <v>151</v>
      </c>
      <c r="E37" s="773"/>
      <c r="F37" s="79" t="s">
        <v>152</v>
      </c>
      <c r="G37" s="801">
        <v>3144320000</v>
      </c>
      <c r="H37" s="802"/>
      <c r="I37" s="803"/>
      <c r="J37" s="805"/>
      <c r="K37" s="775"/>
      <c r="L37" s="781" t="s">
        <v>196</v>
      </c>
      <c r="M37" s="781"/>
      <c r="N37" s="32"/>
      <c r="O37" s="113">
        <f>130.63/111.82</f>
        <v>1.1682167769629763</v>
      </c>
      <c r="P37" s="40" t="s">
        <v>193</v>
      </c>
      <c r="Q37" s="790">
        <f t="shared" si="0"/>
        <v>2691555250.7081065</v>
      </c>
      <c r="R37" s="791"/>
      <c r="S37" s="807"/>
      <c r="T37" s="807"/>
      <c r="U37" s="807"/>
    </row>
    <row r="38" spans="2:21" ht="30" customHeight="1" x14ac:dyDescent="0.2">
      <c r="B38" s="302"/>
      <c r="C38" s="224"/>
      <c r="D38" s="772" t="s">
        <v>151</v>
      </c>
      <c r="E38" s="773"/>
      <c r="F38" s="79" t="s">
        <v>152</v>
      </c>
      <c r="G38" s="801">
        <v>2453430908</v>
      </c>
      <c r="H38" s="802"/>
      <c r="I38" s="803"/>
      <c r="J38" s="775"/>
      <c r="K38" s="775"/>
      <c r="L38" s="781" t="s">
        <v>197</v>
      </c>
      <c r="M38" s="781"/>
      <c r="N38" s="32"/>
      <c r="O38" s="113">
        <f>131.28/111.82</f>
        <v>1.1740296905741372</v>
      </c>
      <c r="P38" s="40" t="s">
        <v>198</v>
      </c>
      <c r="Q38" s="790">
        <f t="shared" si="0"/>
        <v>2089752011.9786713</v>
      </c>
      <c r="R38" s="791"/>
      <c r="S38" s="807"/>
      <c r="T38" s="807"/>
      <c r="U38" s="807"/>
    </row>
    <row r="39" spans="2:21" ht="30" customHeight="1" x14ac:dyDescent="0.2">
      <c r="B39" s="302"/>
      <c r="C39" s="224"/>
      <c r="D39" s="772" t="s">
        <v>151</v>
      </c>
      <c r="E39" s="773"/>
      <c r="F39" s="79" t="s">
        <v>152</v>
      </c>
      <c r="G39" s="801">
        <v>3884800000</v>
      </c>
      <c r="H39" s="802"/>
      <c r="I39" s="803"/>
      <c r="J39" s="775"/>
      <c r="K39" s="775"/>
      <c r="L39" s="781" t="s">
        <v>199</v>
      </c>
      <c r="M39" s="781"/>
      <c r="N39" s="32"/>
      <c r="O39" s="113">
        <f>131.28/111.82</f>
        <v>1.1740296905741372</v>
      </c>
      <c r="P39" s="40" t="s">
        <v>198</v>
      </c>
      <c r="Q39" s="790">
        <f t="shared" si="0"/>
        <v>3308945277.2699566</v>
      </c>
      <c r="R39" s="791"/>
      <c r="S39" s="807"/>
      <c r="T39" s="807"/>
      <c r="U39" s="807"/>
    </row>
    <row r="40" spans="2:21" ht="30" customHeight="1" x14ac:dyDescent="0.2">
      <c r="B40" s="302"/>
      <c r="C40" s="224"/>
      <c r="D40" s="772" t="s">
        <v>151</v>
      </c>
      <c r="E40" s="773"/>
      <c r="F40" s="79" t="s">
        <v>152</v>
      </c>
      <c r="G40" s="801">
        <v>3680146362</v>
      </c>
      <c r="H40" s="802"/>
      <c r="I40" s="803"/>
      <c r="J40" s="775"/>
      <c r="K40" s="775"/>
      <c r="L40" s="781" t="s">
        <v>199</v>
      </c>
      <c r="M40" s="781"/>
      <c r="N40" s="32"/>
      <c r="O40" s="113">
        <f>131.28/111.82</f>
        <v>1.1740296905741372</v>
      </c>
      <c r="P40" s="40" t="s">
        <v>198</v>
      </c>
      <c r="Q40" s="790">
        <f t="shared" si="0"/>
        <v>3134628017.9680066</v>
      </c>
      <c r="R40" s="791"/>
      <c r="S40" s="807"/>
      <c r="T40" s="807"/>
      <c r="U40" s="807"/>
    </row>
    <row r="41" spans="2:21" ht="30" customHeight="1" x14ac:dyDescent="0.2">
      <c r="B41" s="302"/>
      <c r="C41" s="224"/>
      <c r="D41" s="772" t="s">
        <v>151</v>
      </c>
      <c r="E41" s="773"/>
      <c r="F41" s="79" t="s">
        <v>152</v>
      </c>
      <c r="G41" s="801">
        <v>1524124667</v>
      </c>
      <c r="H41" s="802"/>
      <c r="I41" s="803"/>
      <c r="J41" s="775"/>
      <c r="K41" s="775"/>
      <c r="L41" s="781" t="s">
        <v>200</v>
      </c>
      <c r="M41" s="781"/>
      <c r="N41" s="32"/>
      <c r="O41" s="113">
        <f>131.95/111.82</f>
        <v>1.1800214630656412</v>
      </c>
      <c r="P41" s="40" t="s">
        <v>201</v>
      </c>
      <c r="Q41" s="790">
        <f t="shared" si="0"/>
        <v>1291607580.6285715</v>
      </c>
      <c r="R41" s="791"/>
      <c r="S41" s="807"/>
      <c r="T41" s="807"/>
      <c r="U41" s="807"/>
    </row>
    <row r="42" spans="2:21" ht="30" customHeight="1" x14ac:dyDescent="0.2">
      <c r="B42" s="302"/>
      <c r="C42" s="224"/>
      <c r="D42" s="772" t="s">
        <v>151</v>
      </c>
      <c r="E42" s="773"/>
      <c r="F42" s="79" t="s">
        <v>152</v>
      </c>
      <c r="G42" s="789">
        <v>2286187000</v>
      </c>
      <c r="H42" s="789"/>
      <c r="I42" s="789"/>
      <c r="J42" s="775"/>
      <c r="K42" s="775"/>
      <c r="L42" s="781" t="s">
        <v>202</v>
      </c>
      <c r="M42" s="781"/>
      <c r="N42" s="32"/>
      <c r="O42" s="113">
        <f>131.95/111.82</f>
        <v>1.1800214630656412</v>
      </c>
      <c r="P42" s="40" t="s">
        <v>201</v>
      </c>
      <c r="Q42" s="790">
        <f t="shared" si="0"/>
        <v>1937411370.5191362</v>
      </c>
      <c r="R42" s="791"/>
      <c r="S42" s="222"/>
      <c r="T42" s="222"/>
      <c r="U42" s="222"/>
    </row>
    <row r="43" spans="2:21" ht="30" customHeight="1" x14ac:dyDescent="0.2">
      <c r="B43" s="302"/>
      <c r="C43" s="224"/>
      <c r="D43" s="772" t="s">
        <v>151</v>
      </c>
      <c r="E43" s="773"/>
      <c r="F43" s="79" t="s">
        <v>152</v>
      </c>
      <c r="G43" s="789">
        <v>2172591291</v>
      </c>
      <c r="H43" s="789"/>
      <c r="I43" s="789"/>
      <c r="J43" s="775"/>
      <c r="K43" s="775"/>
      <c r="L43" s="781" t="s">
        <v>202</v>
      </c>
      <c r="M43" s="781"/>
      <c r="N43" s="32"/>
      <c r="O43" s="113">
        <f>131.95/111.82</f>
        <v>1.1800214630656412</v>
      </c>
      <c r="P43" s="40" t="s">
        <v>201</v>
      </c>
      <c r="Q43" s="790">
        <f t="shared" si="0"/>
        <v>1841145571.501478</v>
      </c>
      <c r="R43" s="791"/>
      <c r="S43" s="222"/>
      <c r="T43" s="222"/>
      <c r="U43" s="222"/>
    </row>
    <row r="44" spans="2:21" ht="30" customHeight="1" x14ac:dyDescent="0.2">
      <c r="B44" s="302"/>
      <c r="C44" s="224"/>
      <c r="D44" s="772" t="s">
        <v>151</v>
      </c>
      <c r="E44" s="773"/>
      <c r="F44" s="79" t="s">
        <v>152</v>
      </c>
      <c r="G44" s="789">
        <v>2300677333</v>
      </c>
      <c r="H44" s="789"/>
      <c r="I44" s="789"/>
      <c r="J44" s="775"/>
      <c r="K44" s="775"/>
      <c r="L44" s="781" t="s">
        <v>203</v>
      </c>
      <c r="M44" s="781"/>
      <c r="N44" s="41"/>
      <c r="O44" s="113">
        <f>132.58/111.82</f>
        <v>1.1856555177964587</v>
      </c>
      <c r="P44" s="40" t="s">
        <v>204</v>
      </c>
      <c r="Q44" s="790">
        <f t="shared" si="0"/>
        <v>1940426454.7900133</v>
      </c>
      <c r="R44" s="791"/>
      <c r="S44" s="807"/>
      <c r="T44" s="807"/>
      <c r="U44" s="807"/>
    </row>
    <row r="45" spans="2:21" ht="30" customHeight="1" x14ac:dyDescent="0.2">
      <c r="B45" s="302"/>
      <c r="C45" s="224"/>
      <c r="D45" s="772" t="s">
        <v>151</v>
      </c>
      <c r="E45" s="773"/>
      <c r="F45" s="79" t="s">
        <v>152</v>
      </c>
      <c r="G45" s="789">
        <v>3451016000</v>
      </c>
      <c r="H45" s="789"/>
      <c r="I45" s="789"/>
      <c r="J45" s="775"/>
      <c r="K45" s="775"/>
      <c r="L45" s="781" t="s">
        <v>205</v>
      </c>
      <c r="M45" s="781" t="s">
        <v>205</v>
      </c>
      <c r="N45" s="41"/>
      <c r="O45" s="113">
        <f>132.58/111.82</f>
        <v>1.1856555177964587</v>
      </c>
      <c r="P45" s="40" t="s">
        <v>204</v>
      </c>
      <c r="Q45" s="790">
        <f t="shared" si="0"/>
        <v>2910639682.6067276</v>
      </c>
      <c r="R45" s="791"/>
      <c r="S45" s="807"/>
      <c r="T45" s="807"/>
      <c r="U45" s="807"/>
    </row>
    <row r="46" spans="2:21" ht="30" customHeight="1" x14ac:dyDescent="0.2">
      <c r="B46" s="302"/>
      <c r="C46" s="224"/>
      <c r="D46" s="772" t="s">
        <v>151</v>
      </c>
      <c r="E46" s="773"/>
      <c r="F46" s="79" t="s">
        <v>152</v>
      </c>
      <c r="G46" s="789">
        <v>3451016000</v>
      </c>
      <c r="H46" s="789"/>
      <c r="I46" s="789"/>
      <c r="J46" s="775"/>
      <c r="K46" s="775"/>
      <c r="L46" s="781" t="s">
        <v>206</v>
      </c>
      <c r="M46" s="781" t="s">
        <v>206</v>
      </c>
      <c r="N46" s="41"/>
      <c r="O46" s="113">
        <f>132.58/111.82</f>
        <v>1.1856555177964587</v>
      </c>
      <c r="P46" s="40" t="s">
        <v>204</v>
      </c>
      <c r="Q46" s="790">
        <f t="shared" si="0"/>
        <v>2910639682.6067276</v>
      </c>
      <c r="R46" s="791"/>
      <c r="S46" s="807"/>
      <c r="T46" s="807"/>
      <c r="U46" s="807"/>
    </row>
    <row r="47" spans="2:21" ht="30" customHeight="1" x14ac:dyDescent="0.2">
      <c r="B47" s="302"/>
      <c r="C47" s="224"/>
      <c r="D47" s="772" t="s">
        <v>151</v>
      </c>
      <c r="E47" s="773"/>
      <c r="F47" s="79" t="s">
        <v>152</v>
      </c>
      <c r="G47" s="789">
        <v>1592666667</v>
      </c>
      <c r="H47" s="789"/>
      <c r="I47" s="789"/>
      <c r="J47" s="775"/>
      <c r="K47" s="775"/>
      <c r="L47" s="781">
        <v>42594</v>
      </c>
      <c r="M47" s="781">
        <v>42594</v>
      </c>
      <c r="N47" s="41"/>
      <c r="O47" s="113">
        <f>133.27/111.82</f>
        <v>1.1918261491683064</v>
      </c>
      <c r="P47" s="40" t="s">
        <v>207</v>
      </c>
      <c r="Q47" s="790">
        <f t="shared" si="0"/>
        <v>1336324654.4904327</v>
      </c>
      <c r="R47" s="791"/>
      <c r="S47" s="807"/>
      <c r="T47" s="807"/>
      <c r="U47" s="807"/>
    </row>
    <row r="48" spans="2:21" ht="30" customHeight="1" x14ac:dyDescent="0.2">
      <c r="B48" s="302"/>
      <c r="C48" s="224"/>
      <c r="D48" s="772" t="s">
        <v>151</v>
      </c>
      <c r="E48" s="773"/>
      <c r="F48" s="79" t="s">
        <v>152</v>
      </c>
      <c r="G48" s="789">
        <v>733125000</v>
      </c>
      <c r="H48" s="789"/>
      <c r="I48" s="789"/>
      <c r="J48" s="775"/>
      <c r="K48" s="775"/>
      <c r="L48" s="781">
        <v>42601</v>
      </c>
      <c r="M48" s="781">
        <v>42601</v>
      </c>
      <c r="N48" s="41"/>
      <c r="O48" s="113">
        <f>133.27/111.82</f>
        <v>1.1918261491683064</v>
      </c>
      <c r="P48" s="40" t="s">
        <v>207</v>
      </c>
      <c r="Q48" s="790">
        <f t="shared" si="0"/>
        <v>615127466.79672837</v>
      </c>
      <c r="R48" s="791"/>
      <c r="S48" s="807"/>
      <c r="T48" s="807"/>
      <c r="U48" s="807"/>
    </row>
    <row r="49" spans="2:21" ht="30" customHeight="1" x14ac:dyDescent="0.2">
      <c r="B49" s="302"/>
      <c r="C49" s="224"/>
      <c r="D49" s="772" t="s">
        <v>151</v>
      </c>
      <c r="E49" s="773"/>
      <c r="F49" s="79" t="s">
        <v>152</v>
      </c>
      <c r="G49" s="789">
        <v>2360000000</v>
      </c>
      <c r="H49" s="789"/>
      <c r="I49" s="789"/>
      <c r="J49" s="775"/>
      <c r="K49" s="775"/>
      <c r="L49" s="781">
        <v>42613</v>
      </c>
      <c r="M49" s="781">
        <v>42613</v>
      </c>
      <c r="N49" s="41"/>
      <c r="O49" s="113">
        <f>133.27/111.82</f>
        <v>1.1918261491683064</v>
      </c>
      <c r="P49" s="40" t="s">
        <v>207</v>
      </c>
      <c r="Q49" s="790">
        <f t="shared" si="0"/>
        <v>1980154573.4223752</v>
      </c>
      <c r="R49" s="791"/>
      <c r="S49" s="807"/>
      <c r="T49" s="807"/>
      <c r="U49" s="807"/>
    </row>
    <row r="50" spans="2:21" ht="30" customHeight="1" x14ac:dyDescent="0.2">
      <c r="B50" s="302"/>
      <c r="C50" s="224"/>
      <c r="D50" s="772" t="s">
        <v>151</v>
      </c>
      <c r="E50" s="773"/>
      <c r="F50" s="79" t="s">
        <v>152</v>
      </c>
      <c r="G50" s="789">
        <v>1655875000</v>
      </c>
      <c r="H50" s="789"/>
      <c r="I50" s="789"/>
      <c r="J50" s="775"/>
      <c r="K50" s="775"/>
      <c r="L50" s="781">
        <v>42613</v>
      </c>
      <c r="M50" s="781">
        <v>42613</v>
      </c>
      <c r="N50" s="41"/>
      <c r="O50" s="113">
        <f>133.27/111.82</f>
        <v>1.1918261491683064</v>
      </c>
      <c r="P50" s="40" t="s">
        <v>207</v>
      </c>
      <c r="Q50" s="790">
        <f t="shared" si="0"/>
        <v>1389359514.5193965</v>
      </c>
      <c r="R50" s="791"/>
      <c r="S50" s="807"/>
      <c r="T50" s="807"/>
      <c r="U50" s="807"/>
    </row>
    <row r="51" spans="2:21" ht="30" customHeight="1" x14ac:dyDescent="0.2">
      <c r="B51" s="302"/>
      <c r="C51" s="224"/>
      <c r="D51" s="772" t="s">
        <v>151</v>
      </c>
      <c r="E51" s="773"/>
      <c r="F51" s="79" t="s">
        <v>152</v>
      </c>
      <c r="G51" s="789">
        <v>29000000</v>
      </c>
      <c r="H51" s="789"/>
      <c r="I51" s="789"/>
      <c r="J51" s="775"/>
      <c r="K51" s="775"/>
      <c r="L51" s="781">
        <v>42614</v>
      </c>
      <c r="M51" s="781">
        <v>42614</v>
      </c>
      <c r="N51" s="41"/>
      <c r="O51" s="113">
        <f>132.85/111.82</f>
        <v>1.1880701126810946</v>
      </c>
      <c r="P51" s="40" t="s">
        <v>208</v>
      </c>
      <c r="Q51" s="790">
        <f t="shared" si="0"/>
        <v>24409333.835152429</v>
      </c>
      <c r="R51" s="791"/>
      <c r="S51" s="807"/>
      <c r="T51" s="807"/>
      <c r="U51" s="807"/>
    </row>
    <row r="52" spans="2:21" ht="30" customHeight="1" x14ac:dyDescent="0.2">
      <c r="B52" s="302"/>
      <c r="C52" s="224"/>
      <c r="D52" s="772" t="s">
        <v>151</v>
      </c>
      <c r="E52" s="773"/>
      <c r="F52" s="79" t="s">
        <v>152</v>
      </c>
      <c r="G52" s="789">
        <v>600000000</v>
      </c>
      <c r="H52" s="789"/>
      <c r="I52" s="789"/>
      <c r="J52" s="775"/>
      <c r="K52" s="775"/>
      <c r="L52" s="781">
        <v>42627</v>
      </c>
      <c r="M52" s="781">
        <v>42627</v>
      </c>
      <c r="N52" s="41"/>
      <c r="O52" s="113">
        <f>132.85/111.82</f>
        <v>1.1880701126810946</v>
      </c>
      <c r="P52" s="40" t="s">
        <v>208</v>
      </c>
      <c r="Q52" s="790">
        <f t="shared" si="0"/>
        <v>505020700.0376364</v>
      </c>
      <c r="R52" s="791"/>
      <c r="S52" s="807"/>
      <c r="T52" s="807"/>
      <c r="U52" s="807"/>
    </row>
    <row r="53" spans="2:21" ht="30" customHeight="1" x14ac:dyDescent="0.2">
      <c r="B53" s="302"/>
      <c r="C53" s="224"/>
      <c r="D53" s="772" t="s">
        <v>151</v>
      </c>
      <c r="E53" s="773"/>
      <c r="F53" s="79" t="s">
        <v>152</v>
      </c>
      <c r="G53" s="789">
        <v>3570400000</v>
      </c>
      <c r="H53" s="789"/>
      <c r="I53" s="789"/>
      <c r="J53" s="775"/>
      <c r="K53" s="775"/>
      <c r="L53" s="781">
        <v>42629</v>
      </c>
      <c r="M53" s="781">
        <v>42629</v>
      </c>
      <c r="N53" s="41"/>
      <c r="O53" s="113">
        <f>132.85/111.82</f>
        <v>1.1880701126810946</v>
      </c>
      <c r="P53" s="40" t="s">
        <v>208</v>
      </c>
      <c r="Q53" s="790">
        <f t="shared" si="0"/>
        <v>3005209845.6906285</v>
      </c>
      <c r="R53" s="791"/>
      <c r="S53" s="807"/>
      <c r="T53" s="807"/>
      <c r="U53" s="807"/>
    </row>
    <row r="54" spans="2:21" ht="30" customHeight="1" x14ac:dyDescent="0.2">
      <c r="B54" s="302"/>
      <c r="C54" s="224"/>
      <c r="D54" s="772" t="s">
        <v>151</v>
      </c>
      <c r="E54" s="773"/>
      <c r="F54" s="79" t="s">
        <v>152</v>
      </c>
      <c r="G54" s="789">
        <v>1780266667</v>
      </c>
      <c r="H54" s="789"/>
      <c r="I54" s="789"/>
      <c r="J54" s="775"/>
      <c r="K54" s="775"/>
      <c r="L54" s="781">
        <v>42627</v>
      </c>
      <c r="M54" s="781">
        <v>42629</v>
      </c>
      <c r="N54" s="41"/>
      <c r="O54" s="113">
        <f>132.85/111.82</f>
        <v>1.1880701126810946</v>
      </c>
      <c r="P54" s="40" t="s">
        <v>208</v>
      </c>
      <c r="Q54" s="790">
        <f t="shared" si="0"/>
        <v>1498452530.7033496</v>
      </c>
      <c r="R54" s="791"/>
      <c r="S54" s="807"/>
      <c r="T54" s="807"/>
      <c r="U54" s="807"/>
    </row>
    <row r="55" spans="2:21" ht="30" customHeight="1" x14ac:dyDescent="0.2">
      <c r="B55" s="302"/>
      <c r="C55" s="224"/>
      <c r="D55" s="772" t="s">
        <v>151</v>
      </c>
      <c r="E55" s="773"/>
      <c r="F55" s="79" t="s">
        <v>152</v>
      </c>
      <c r="G55" s="789">
        <v>5000000000</v>
      </c>
      <c r="H55" s="789"/>
      <c r="I55" s="789"/>
      <c r="J55" s="775"/>
      <c r="K55" s="775"/>
      <c r="L55" s="781">
        <v>42657</v>
      </c>
      <c r="M55" s="781">
        <v>42657</v>
      </c>
      <c r="N55" s="41"/>
      <c r="O55" s="113">
        <f>132.78/111.82</f>
        <v>1.1874441065998929</v>
      </c>
      <c r="P55" s="40" t="s">
        <v>209</v>
      </c>
      <c r="Q55" s="790">
        <f t="shared" si="0"/>
        <v>4210724506.702816</v>
      </c>
      <c r="R55" s="791"/>
      <c r="S55" s="807"/>
      <c r="T55" s="807"/>
      <c r="U55" s="807"/>
    </row>
    <row r="56" spans="2:21" ht="30" customHeight="1" x14ac:dyDescent="0.2">
      <c r="B56" s="302"/>
      <c r="C56" s="224"/>
      <c r="D56" s="772" t="s">
        <v>151</v>
      </c>
      <c r="E56" s="773"/>
      <c r="F56" s="79" t="s">
        <v>152</v>
      </c>
      <c r="G56" s="789">
        <v>2900000000</v>
      </c>
      <c r="H56" s="789"/>
      <c r="I56" s="789"/>
      <c r="J56" s="775"/>
      <c r="K56" s="775"/>
      <c r="L56" s="781" t="s">
        <v>210</v>
      </c>
      <c r="M56" s="781" t="s">
        <v>210</v>
      </c>
      <c r="N56" s="41"/>
      <c r="O56" s="113">
        <f>132.78/111.82</f>
        <v>1.1874441065998929</v>
      </c>
      <c r="P56" s="40" t="s">
        <v>209</v>
      </c>
      <c r="Q56" s="790">
        <f t="shared" si="0"/>
        <v>2442220213.8876333</v>
      </c>
      <c r="R56" s="791"/>
      <c r="S56" s="807"/>
      <c r="T56" s="807"/>
      <c r="U56" s="807"/>
    </row>
    <row r="57" spans="2:21" ht="30" customHeight="1" x14ac:dyDescent="0.2">
      <c r="B57" s="302"/>
      <c r="C57" s="224"/>
      <c r="D57" s="772" t="s">
        <v>151</v>
      </c>
      <c r="E57" s="773"/>
      <c r="F57" s="79" t="s">
        <v>152</v>
      </c>
      <c r="G57" s="789">
        <v>3570400000</v>
      </c>
      <c r="H57" s="789"/>
      <c r="I57" s="789"/>
      <c r="J57" s="775"/>
      <c r="K57" s="775"/>
      <c r="L57" s="781" t="s">
        <v>211</v>
      </c>
      <c r="M57" s="781" t="s">
        <v>211</v>
      </c>
      <c r="N57" s="41"/>
      <c r="O57" s="113">
        <f>132.78/111.82</f>
        <v>1.1874441065998929</v>
      </c>
      <c r="P57" s="40" t="s">
        <v>209</v>
      </c>
      <c r="Q57" s="790">
        <f t="shared" si="0"/>
        <v>3006794155.746347</v>
      </c>
      <c r="R57" s="791"/>
      <c r="S57" s="807"/>
      <c r="T57" s="807"/>
      <c r="U57" s="807"/>
    </row>
    <row r="58" spans="2:21" ht="30" customHeight="1" x14ac:dyDescent="0.2">
      <c r="B58" s="302"/>
      <c r="C58" s="224"/>
      <c r="D58" s="772" t="s">
        <v>151</v>
      </c>
      <c r="E58" s="773"/>
      <c r="F58" s="79" t="s">
        <v>152</v>
      </c>
      <c r="G58" s="789">
        <v>5000000000</v>
      </c>
      <c r="H58" s="789"/>
      <c r="I58" s="789"/>
      <c r="J58" s="775"/>
      <c r="K58" s="775"/>
      <c r="L58" s="781" t="s">
        <v>212</v>
      </c>
      <c r="M58" s="781" t="s">
        <v>212</v>
      </c>
      <c r="N58" s="41"/>
      <c r="O58" s="113">
        <f>132.78/111.82</f>
        <v>1.1874441065998929</v>
      </c>
      <c r="P58" s="40" t="s">
        <v>209</v>
      </c>
      <c r="Q58" s="790">
        <f t="shared" si="0"/>
        <v>4210724506.702816</v>
      </c>
      <c r="R58" s="791"/>
      <c r="S58" s="808"/>
      <c r="T58" s="808"/>
      <c r="U58" s="808"/>
    </row>
    <row r="59" spans="2:21" ht="31.5" customHeight="1" x14ac:dyDescent="0.2">
      <c r="B59" s="302"/>
      <c r="C59" s="224"/>
      <c r="D59" s="772" t="s">
        <v>151</v>
      </c>
      <c r="E59" s="773"/>
      <c r="F59" s="79" t="s">
        <v>152</v>
      </c>
      <c r="G59" s="789">
        <v>433333333</v>
      </c>
      <c r="H59" s="789"/>
      <c r="I59" s="789"/>
      <c r="J59" s="775"/>
      <c r="K59" s="775"/>
      <c r="L59" s="781" t="s">
        <v>212</v>
      </c>
      <c r="M59" s="781" t="s">
        <v>212</v>
      </c>
      <c r="N59" s="41"/>
      <c r="O59" s="113">
        <f>132.78/111.82</f>
        <v>1.1874441065998929</v>
      </c>
      <c r="P59" s="40" t="s">
        <v>209</v>
      </c>
      <c r="Q59" s="790">
        <f t="shared" si="0"/>
        <v>364929456.96686244</v>
      </c>
      <c r="R59" s="791"/>
      <c r="S59" s="807"/>
      <c r="T59" s="807"/>
      <c r="U59" s="807"/>
    </row>
    <row r="60" spans="2:21" ht="27.75" customHeight="1" x14ac:dyDescent="0.2">
      <c r="B60" s="302"/>
      <c r="C60" s="224"/>
      <c r="D60" s="772" t="s">
        <v>151</v>
      </c>
      <c r="E60" s="773"/>
      <c r="F60" s="79" t="s">
        <v>152</v>
      </c>
      <c r="G60" s="789">
        <v>1260000000</v>
      </c>
      <c r="H60" s="789"/>
      <c r="I60" s="789"/>
      <c r="J60" s="775"/>
      <c r="K60" s="775"/>
      <c r="L60" s="781" t="s">
        <v>213</v>
      </c>
      <c r="M60" s="781" t="s">
        <v>213</v>
      </c>
      <c r="N60" s="41"/>
      <c r="O60" s="113">
        <f>132.7/111.82</f>
        <v>1.186728671078519</v>
      </c>
      <c r="P60" s="40" t="s">
        <v>214</v>
      </c>
      <c r="Q60" s="790">
        <f t="shared" si="0"/>
        <v>1061742275.8100981</v>
      </c>
      <c r="R60" s="791"/>
      <c r="S60" s="808"/>
      <c r="T60" s="808"/>
      <c r="U60" s="808"/>
    </row>
    <row r="61" spans="2:21" ht="31.5" customHeight="1" x14ac:dyDescent="0.2">
      <c r="B61" s="302"/>
      <c r="C61" s="224"/>
      <c r="D61" s="772" t="s">
        <v>151</v>
      </c>
      <c r="E61" s="773"/>
      <c r="F61" s="79" t="s">
        <v>152</v>
      </c>
      <c r="G61" s="789">
        <v>1890000000</v>
      </c>
      <c r="H61" s="789"/>
      <c r="I61" s="789"/>
      <c r="J61" s="810"/>
      <c r="K61" s="775"/>
      <c r="L61" s="781" t="s">
        <v>215</v>
      </c>
      <c r="M61" s="781" t="s">
        <v>215</v>
      </c>
      <c r="N61" s="41"/>
      <c r="O61" s="113">
        <f>132.7/111.82</f>
        <v>1.186728671078519</v>
      </c>
      <c r="P61" s="40" t="s">
        <v>214</v>
      </c>
      <c r="Q61" s="790">
        <f t="shared" si="0"/>
        <v>1592613413.715147</v>
      </c>
      <c r="R61" s="791"/>
      <c r="S61" s="807"/>
      <c r="T61" s="807"/>
      <c r="U61" s="807"/>
    </row>
    <row r="62" spans="2:21" ht="31.5" customHeight="1" x14ac:dyDescent="0.2">
      <c r="B62" s="302"/>
      <c r="C62" s="224"/>
      <c r="D62" s="772" t="s">
        <v>151</v>
      </c>
      <c r="E62" s="773"/>
      <c r="F62" s="79" t="s">
        <v>152</v>
      </c>
      <c r="G62" s="789">
        <v>1890000000</v>
      </c>
      <c r="H62" s="789"/>
      <c r="I62" s="789"/>
      <c r="J62" s="775"/>
      <c r="K62" s="775"/>
      <c r="L62" s="781" t="s">
        <v>216</v>
      </c>
      <c r="M62" s="781" t="s">
        <v>216</v>
      </c>
      <c r="N62" s="41"/>
      <c r="O62" s="113">
        <f>132.7/111.82</f>
        <v>1.186728671078519</v>
      </c>
      <c r="P62" s="40" t="s">
        <v>214</v>
      </c>
      <c r="Q62" s="790">
        <f t="shared" si="0"/>
        <v>1592613413.715147</v>
      </c>
      <c r="R62" s="791"/>
      <c r="S62" s="809"/>
      <c r="T62" s="809"/>
      <c r="U62" s="809"/>
    </row>
    <row r="63" spans="2:21" ht="31.5" customHeight="1" x14ac:dyDescent="0.2">
      <c r="B63" s="302"/>
      <c r="C63" s="224"/>
      <c r="D63" s="772" t="s">
        <v>151</v>
      </c>
      <c r="E63" s="773"/>
      <c r="F63" s="79" t="s">
        <v>152</v>
      </c>
      <c r="G63" s="789">
        <v>1440000000</v>
      </c>
      <c r="H63" s="789"/>
      <c r="I63" s="789"/>
      <c r="J63" s="775"/>
      <c r="K63" s="775"/>
      <c r="L63" s="781">
        <v>42755</v>
      </c>
      <c r="M63" s="781" t="s">
        <v>216</v>
      </c>
      <c r="N63" s="41"/>
      <c r="O63" s="113">
        <f>133.4/111.82</f>
        <v>1.1929887318905386</v>
      </c>
      <c r="P63" s="40" t="s">
        <v>217</v>
      </c>
      <c r="Q63" s="790">
        <f t="shared" si="0"/>
        <v>1207052473.7631183</v>
      </c>
      <c r="R63" s="791"/>
      <c r="S63" s="809"/>
      <c r="T63" s="809"/>
      <c r="U63" s="809"/>
    </row>
    <row r="64" spans="2:21" ht="31.5" customHeight="1" x14ac:dyDescent="0.2">
      <c r="B64" s="302"/>
      <c r="C64" s="224"/>
      <c r="D64" s="772" t="s">
        <v>151</v>
      </c>
      <c r="E64" s="773"/>
      <c r="F64" s="79" t="s">
        <v>152</v>
      </c>
      <c r="G64" s="789">
        <v>1440000000</v>
      </c>
      <c r="H64" s="789"/>
      <c r="I64" s="789"/>
      <c r="J64" s="775"/>
      <c r="K64" s="775"/>
      <c r="L64" s="781">
        <v>42755</v>
      </c>
      <c r="M64" s="781" t="s">
        <v>216</v>
      </c>
      <c r="N64" s="41"/>
      <c r="O64" s="113">
        <f>133.4/111.82</f>
        <v>1.1929887318905386</v>
      </c>
      <c r="P64" s="40" t="s">
        <v>217</v>
      </c>
      <c r="Q64" s="790">
        <f t="shared" si="0"/>
        <v>1207052473.7631183</v>
      </c>
      <c r="R64" s="791"/>
      <c r="S64" s="809"/>
      <c r="T64" s="809"/>
      <c r="U64" s="809"/>
    </row>
    <row r="65" spans="2:21" ht="31.5" customHeight="1" x14ac:dyDescent="0.2">
      <c r="B65" s="302"/>
      <c r="C65" s="224"/>
      <c r="D65" s="772" t="s">
        <v>151</v>
      </c>
      <c r="E65" s="773"/>
      <c r="F65" s="79" t="s">
        <v>152</v>
      </c>
      <c r="G65" s="789">
        <v>960000000</v>
      </c>
      <c r="H65" s="789"/>
      <c r="I65" s="789"/>
      <c r="J65" s="775"/>
      <c r="K65" s="775"/>
      <c r="L65" s="781" t="s">
        <v>218</v>
      </c>
      <c r="M65" s="781" t="s">
        <v>216</v>
      </c>
      <c r="N65" s="41"/>
      <c r="O65" s="113">
        <f>134.77/111.82</f>
        <v>1.2052405651940621</v>
      </c>
      <c r="P65" s="40" t="s">
        <v>219</v>
      </c>
      <c r="Q65" s="790">
        <f t="shared" si="0"/>
        <v>796521481.04177475</v>
      </c>
      <c r="R65" s="791"/>
      <c r="S65" s="809"/>
      <c r="T65" s="809"/>
      <c r="U65" s="809"/>
    </row>
    <row r="66" spans="2:21" ht="31.5" customHeight="1" x14ac:dyDescent="0.2">
      <c r="B66" s="302"/>
      <c r="C66" s="224"/>
      <c r="D66" s="772" t="s">
        <v>151</v>
      </c>
      <c r="E66" s="773"/>
      <c r="F66" s="79" t="s">
        <v>152</v>
      </c>
      <c r="G66" s="789">
        <v>3450000000</v>
      </c>
      <c r="H66" s="789"/>
      <c r="I66" s="789"/>
      <c r="J66" s="775"/>
      <c r="K66" s="775"/>
      <c r="L66" s="781">
        <v>42826</v>
      </c>
      <c r="M66" s="781" t="s">
        <v>216</v>
      </c>
      <c r="N66" s="41"/>
      <c r="O66" s="113">
        <f>134.77/111.82</f>
        <v>1.2052405651940621</v>
      </c>
      <c r="P66" s="40" t="s">
        <v>220</v>
      </c>
      <c r="Q66" s="790">
        <f t="shared" si="0"/>
        <v>2862499072.4938779</v>
      </c>
      <c r="R66" s="791"/>
      <c r="S66" s="809"/>
      <c r="T66" s="809"/>
      <c r="U66" s="809"/>
    </row>
    <row r="67" spans="2:21" ht="31.5" customHeight="1" x14ac:dyDescent="0.2">
      <c r="B67" s="302"/>
      <c r="C67" s="224"/>
      <c r="D67" s="772" t="s">
        <v>151</v>
      </c>
      <c r="E67" s="773"/>
      <c r="F67" s="79" t="s">
        <v>152</v>
      </c>
      <c r="G67" s="789">
        <v>2300000000</v>
      </c>
      <c r="H67" s="789"/>
      <c r="I67" s="789"/>
      <c r="J67" s="805"/>
      <c r="K67" s="775"/>
      <c r="L67" s="781">
        <v>42788</v>
      </c>
      <c r="M67" s="781" t="s">
        <v>216</v>
      </c>
      <c r="N67" s="41"/>
      <c r="O67" s="113">
        <f>134.77/111.82</f>
        <v>1.2052405651940621</v>
      </c>
      <c r="P67" s="40" t="s">
        <v>220</v>
      </c>
      <c r="Q67" s="790">
        <f t="shared" si="0"/>
        <v>1908332714.9959188</v>
      </c>
      <c r="R67" s="791"/>
      <c r="S67" s="809"/>
      <c r="T67" s="809"/>
      <c r="U67" s="809"/>
    </row>
    <row r="68" spans="2:21" ht="31.5" customHeight="1" x14ac:dyDescent="0.2">
      <c r="B68" s="302"/>
      <c r="C68" s="224"/>
      <c r="D68" s="772" t="s">
        <v>151</v>
      </c>
      <c r="E68" s="773"/>
      <c r="F68" s="79" t="s">
        <v>152</v>
      </c>
      <c r="G68" s="789">
        <v>3450000000</v>
      </c>
      <c r="H68" s="789"/>
      <c r="I68" s="789"/>
      <c r="J68" s="775"/>
      <c r="K68" s="775"/>
      <c r="L68" s="781">
        <v>42786</v>
      </c>
      <c r="M68" s="781" t="s">
        <v>216</v>
      </c>
      <c r="N68" s="41"/>
      <c r="O68" s="113">
        <f>136.12/111.82</f>
        <v>1.2173135396172421</v>
      </c>
      <c r="P68" s="40" t="s">
        <v>220</v>
      </c>
      <c r="Q68" s="790">
        <f t="shared" si="0"/>
        <v>2834109609.1683807</v>
      </c>
      <c r="R68" s="791"/>
      <c r="S68" s="809"/>
      <c r="T68" s="809"/>
      <c r="U68" s="809"/>
    </row>
    <row r="69" spans="2:21" ht="31.5" customHeight="1" x14ac:dyDescent="0.2">
      <c r="B69" s="302"/>
      <c r="C69" s="224"/>
      <c r="D69" s="772" t="s">
        <v>151</v>
      </c>
      <c r="E69" s="773"/>
      <c r="F69" s="79" t="s">
        <v>152</v>
      </c>
      <c r="G69" s="789">
        <v>330000000</v>
      </c>
      <c r="H69" s="789"/>
      <c r="I69" s="789"/>
      <c r="J69" s="805"/>
      <c r="K69" s="775"/>
      <c r="L69" s="781">
        <v>42842</v>
      </c>
      <c r="M69" s="781" t="s">
        <v>216</v>
      </c>
      <c r="N69" s="41"/>
      <c r="O69" s="113">
        <f t="shared" ref="O69:O71" si="1">136.76/111.82</f>
        <v>1.2230370237882311</v>
      </c>
      <c r="P69" s="40" t="s">
        <v>220</v>
      </c>
      <c r="Q69" s="790">
        <f t="shared" si="0"/>
        <v>269820122.84293652</v>
      </c>
      <c r="R69" s="791"/>
      <c r="S69" s="809"/>
      <c r="T69" s="809"/>
      <c r="U69" s="809"/>
    </row>
    <row r="70" spans="2:21" ht="31.5" customHeight="1" x14ac:dyDescent="0.2">
      <c r="B70" s="302"/>
      <c r="C70" s="224"/>
      <c r="D70" s="772" t="s">
        <v>151</v>
      </c>
      <c r="E70" s="773"/>
      <c r="F70" s="79" t="s">
        <v>152</v>
      </c>
      <c r="G70" s="789">
        <v>90000000</v>
      </c>
      <c r="H70" s="789"/>
      <c r="I70" s="789"/>
      <c r="J70" s="775"/>
      <c r="K70" s="775"/>
      <c r="L70" s="811" t="s">
        <v>221</v>
      </c>
      <c r="M70" s="812"/>
      <c r="N70" s="41"/>
      <c r="O70" s="113">
        <f t="shared" si="1"/>
        <v>1.2230370237882311</v>
      </c>
      <c r="P70" s="40" t="s">
        <v>220</v>
      </c>
      <c r="Q70" s="790">
        <f t="shared" si="0"/>
        <v>73587306.229891777</v>
      </c>
      <c r="R70" s="791"/>
      <c r="S70" s="809"/>
      <c r="T70" s="809"/>
      <c r="U70" s="809"/>
    </row>
    <row r="71" spans="2:21" ht="31.5" customHeight="1" x14ac:dyDescent="0.2">
      <c r="B71" s="302"/>
      <c r="C71" s="224"/>
      <c r="D71" s="772" t="s">
        <v>151</v>
      </c>
      <c r="E71" s="773"/>
      <c r="F71" s="79" t="s">
        <v>152</v>
      </c>
      <c r="G71" s="789">
        <v>420000000</v>
      </c>
      <c r="H71" s="789"/>
      <c r="I71" s="789"/>
      <c r="J71" s="805"/>
      <c r="K71" s="775"/>
      <c r="L71" s="781" t="s">
        <v>222</v>
      </c>
      <c r="M71" s="781" t="s">
        <v>216</v>
      </c>
      <c r="N71" s="41"/>
      <c r="O71" s="113">
        <f t="shared" si="1"/>
        <v>1.2230370237882311</v>
      </c>
      <c r="P71" s="40" t="s">
        <v>220</v>
      </c>
      <c r="Q71" s="790">
        <f t="shared" si="0"/>
        <v>343407429.07282829</v>
      </c>
      <c r="R71" s="791"/>
      <c r="S71" s="809"/>
      <c r="T71" s="809"/>
      <c r="U71" s="809"/>
    </row>
    <row r="72" spans="2:21" ht="31.5" customHeight="1" x14ac:dyDescent="0.2">
      <c r="B72" s="302"/>
      <c r="C72" s="224"/>
      <c r="D72" s="772" t="s">
        <v>151</v>
      </c>
      <c r="E72" s="773"/>
      <c r="F72" s="79" t="s">
        <v>152</v>
      </c>
      <c r="G72" s="789">
        <v>75000000</v>
      </c>
      <c r="H72" s="789"/>
      <c r="I72" s="789"/>
      <c r="J72" s="775"/>
      <c r="K72" s="775"/>
      <c r="L72" s="781" t="s">
        <v>223</v>
      </c>
      <c r="M72" s="781" t="s">
        <v>216</v>
      </c>
      <c r="N72" s="41"/>
      <c r="O72" s="113">
        <f t="shared" ref="O72:O79" si="2">137.4/111.82</f>
        <v>1.2287605079592203</v>
      </c>
      <c r="P72" s="40" t="s">
        <v>224</v>
      </c>
      <c r="Q72" s="790">
        <f t="shared" si="0"/>
        <v>61037117.903930128</v>
      </c>
      <c r="R72" s="791"/>
      <c r="S72" s="809"/>
      <c r="T72" s="809"/>
      <c r="U72" s="809"/>
    </row>
    <row r="73" spans="2:21" ht="31.5" customHeight="1" x14ac:dyDescent="0.2">
      <c r="B73" s="302"/>
      <c r="C73" s="224"/>
      <c r="D73" s="772" t="s">
        <v>151</v>
      </c>
      <c r="E73" s="773"/>
      <c r="F73" s="79" t="s">
        <v>152</v>
      </c>
      <c r="G73" s="789">
        <v>280000000</v>
      </c>
      <c r="H73" s="789"/>
      <c r="I73" s="789"/>
      <c r="J73" s="775"/>
      <c r="K73" s="775"/>
      <c r="L73" s="781" t="s">
        <v>225</v>
      </c>
      <c r="M73" s="781" t="s">
        <v>216</v>
      </c>
      <c r="N73" s="41"/>
      <c r="O73" s="113">
        <f t="shared" si="2"/>
        <v>1.2287605079592203</v>
      </c>
      <c r="P73" s="40" t="s">
        <v>224</v>
      </c>
      <c r="Q73" s="790">
        <f t="shared" si="0"/>
        <v>227871906.84133914</v>
      </c>
      <c r="R73" s="791"/>
      <c r="S73" s="809"/>
      <c r="T73" s="809"/>
      <c r="U73" s="809"/>
    </row>
    <row r="74" spans="2:21" ht="31.5" customHeight="1" x14ac:dyDescent="0.2">
      <c r="B74" s="302"/>
      <c r="C74" s="224"/>
      <c r="D74" s="772" t="s">
        <v>151</v>
      </c>
      <c r="E74" s="773"/>
      <c r="F74" s="79" t="s">
        <v>152</v>
      </c>
      <c r="G74" s="789">
        <v>50000000</v>
      </c>
      <c r="H74" s="789"/>
      <c r="I74" s="789"/>
      <c r="J74" s="775"/>
      <c r="K74" s="775"/>
      <c r="L74" s="781" t="s">
        <v>226</v>
      </c>
      <c r="M74" s="781" t="s">
        <v>216</v>
      </c>
      <c r="N74" s="41"/>
      <c r="O74" s="113">
        <f t="shared" si="2"/>
        <v>1.2287605079592203</v>
      </c>
      <c r="P74" s="40" t="s">
        <v>224</v>
      </c>
      <c r="Q74" s="790">
        <f t="shared" si="0"/>
        <v>40691411.935953416</v>
      </c>
      <c r="R74" s="791"/>
      <c r="S74" s="809"/>
      <c r="T74" s="809"/>
      <c r="U74" s="809"/>
    </row>
    <row r="75" spans="2:21" ht="31.5" customHeight="1" x14ac:dyDescent="0.2">
      <c r="B75" s="302"/>
      <c r="C75" s="224"/>
      <c r="D75" s="772" t="s">
        <v>151</v>
      </c>
      <c r="E75" s="773"/>
      <c r="F75" s="79" t="s">
        <v>152</v>
      </c>
      <c r="G75" s="789">
        <v>187500000</v>
      </c>
      <c r="H75" s="789"/>
      <c r="I75" s="789"/>
      <c r="J75" s="775"/>
      <c r="K75" s="775"/>
      <c r="L75" s="781" t="s">
        <v>227</v>
      </c>
      <c r="M75" s="781" t="s">
        <v>216</v>
      </c>
      <c r="N75" s="41"/>
      <c r="O75" s="113">
        <f t="shared" si="2"/>
        <v>1.2287605079592203</v>
      </c>
      <c r="P75" s="40" t="s">
        <v>224</v>
      </c>
      <c r="Q75" s="790">
        <f t="shared" si="0"/>
        <v>152592794.75982532</v>
      </c>
      <c r="R75" s="791"/>
      <c r="S75" s="809"/>
      <c r="T75" s="809"/>
      <c r="U75" s="809"/>
    </row>
    <row r="76" spans="2:21" ht="31.5" customHeight="1" x14ac:dyDescent="0.2">
      <c r="B76" s="302"/>
      <c r="C76" s="224"/>
      <c r="D76" s="772" t="s">
        <v>151</v>
      </c>
      <c r="E76" s="773"/>
      <c r="F76" s="79" t="s">
        <v>152</v>
      </c>
      <c r="G76" s="789">
        <v>100000000</v>
      </c>
      <c r="H76" s="789"/>
      <c r="I76" s="789"/>
      <c r="J76" s="775"/>
      <c r="K76" s="775"/>
      <c r="L76" s="781" t="s">
        <v>228</v>
      </c>
      <c r="M76" s="781" t="s">
        <v>216</v>
      </c>
      <c r="N76" s="41"/>
      <c r="O76" s="113">
        <f t="shared" si="2"/>
        <v>1.2287605079592203</v>
      </c>
      <c r="P76" s="40" t="s">
        <v>224</v>
      </c>
      <c r="Q76" s="790">
        <f t="shared" si="0"/>
        <v>81382823.871906832</v>
      </c>
      <c r="R76" s="791"/>
      <c r="S76" s="809"/>
      <c r="T76" s="809"/>
      <c r="U76" s="809"/>
    </row>
    <row r="77" spans="2:21" ht="31.5" customHeight="1" x14ac:dyDescent="0.2">
      <c r="B77" s="302"/>
      <c r="C77" s="224"/>
      <c r="D77" s="772" t="s">
        <v>151</v>
      </c>
      <c r="E77" s="773"/>
      <c r="F77" s="79" t="s">
        <v>152</v>
      </c>
      <c r="G77" s="789">
        <v>187500000</v>
      </c>
      <c r="H77" s="789"/>
      <c r="I77" s="789"/>
      <c r="J77" s="775"/>
      <c r="K77" s="775"/>
      <c r="L77" s="781" t="s">
        <v>229</v>
      </c>
      <c r="M77" s="781" t="s">
        <v>216</v>
      </c>
      <c r="N77" s="41"/>
      <c r="O77" s="113">
        <f t="shared" si="2"/>
        <v>1.2287605079592203</v>
      </c>
      <c r="P77" s="40" t="s">
        <v>224</v>
      </c>
      <c r="Q77" s="790">
        <f t="shared" si="0"/>
        <v>152592794.75982532</v>
      </c>
      <c r="R77" s="791"/>
      <c r="S77" s="809"/>
      <c r="T77" s="809"/>
      <c r="U77" s="809"/>
    </row>
    <row r="78" spans="2:21" ht="31.5" customHeight="1" x14ac:dyDescent="0.2">
      <c r="B78" s="302"/>
      <c r="C78" s="224"/>
      <c r="D78" s="772" t="s">
        <v>151</v>
      </c>
      <c r="E78" s="773"/>
      <c r="F78" s="79" t="s">
        <v>152</v>
      </c>
      <c r="G78" s="789">
        <v>90000000</v>
      </c>
      <c r="H78" s="789"/>
      <c r="I78" s="789"/>
      <c r="J78" s="775"/>
      <c r="K78" s="775"/>
      <c r="L78" s="781" t="s">
        <v>229</v>
      </c>
      <c r="M78" s="781" t="s">
        <v>216</v>
      </c>
      <c r="N78" s="41"/>
      <c r="O78" s="113">
        <f t="shared" si="2"/>
        <v>1.2287605079592203</v>
      </c>
      <c r="P78" s="40" t="s">
        <v>224</v>
      </c>
      <c r="Q78" s="790">
        <f t="shared" si="0"/>
        <v>73244541.484716147</v>
      </c>
      <c r="R78" s="791"/>
      <c r="S78" s="809"/>
      <c r="T78" s="809"/>
      <c r="U78" s="809"/>
    </row>
    <row r="79" spans="2:21" ht="31.5" customHeight="1" x14ac:dyDescent="0.2">
      <c r="B79" s="302"/>
      <c r="C79" s="224"/>
      <c r="D79" s="772" t="s">
        <v>151</v>
      </c>
      <c r="E79" s="773"/>
      <c r="F79" s="79" t="s">
        <v>152</v>
      </c>
      <c r="G79" s="789">
        <v>25000000</v>
      </c>
      <c r="H79" s="789"/>
      <c r="I79" s="789"/>
      <c r="J79" s="805"/>
      <c r="K79" s="775"/>
      <c r="L79" s="781" t="s">
        <v>230</v>
      </c>
      <c r="M79" s="781" t="s">
        <v>216</v>
      </c>
      <c r="N79" s="41"/>
      <c r="O79" s="113">
        <f t="shared" si="2"/>
        <v>1.2287605079592203</v>
      </c>
      <c r="P79" s="40" t="s">
        <v>224</v>
      </c>
      <c r="Q79" s="790">
        <f t="shared" ref="Q79:Q110" si="3">+G79/O79</f>
        <v>20345705.967976708</v>
      </c>
      <c r="R79" s="791"/>
      <c r="S79" s="809"/>
      <c r="T79" s="809"/>
      <c r="U79" s="809"/>
    </row>
    <row r="80" spans="2:21" ht="31.5" customHeight="1" x14ac:dyDescent="0.2">
      <c r="B80" s="302"/>
      <c r="C80" s="224"/>
      <c r="D80" s="772" t="s">
        <v>151</v>
      </c>
      <c r="E80" s="773"/>
      <c r="F80" s="79" t="s">
        <v>152</v>
      </c>
      <c r="G80" s="789">
        <v>15000000</v>
      </c>
      <c r="H80" s="789"/>
      <c r="I80" s="789"/>
      <c r="J80" s="805"/>
      <c r="K80" s="775"/>
      <c r="L80" s="781" t="s">
        <v>231</v>
      </c>
      <c r="M80" s="781" t="s">
        <v>216</v>
      </c>
      <c r="N80" s="41"/>
      <c r="O80" s="113">
        <f>138.05/111.82</f>
        <v>1.2345734215703812</v>
      </c>
      <c r="P80" s="40" t="s">
        <v>232</v>
      </c>
      <c r="Q80" s="790">
        <f t="shared" si="3"/>
        <v>12149945.67185802</v>
      </c>
      <c r="R80" s="791"/>
      <c r="S80" s="809"/>
      <c r="T80" s="809"/>
      <c r="U80" s="809"/>
    </row>
    <row r="81" spans="2:21" ht="31.5" customHeight="1" x14ac:dyDescent="0.2">
      <c r="B81" s="302"/>
      <c r="C81" s="224"/>
      <c r="D81" s="772" t="s">
        <v>151</v>
      </c>
      <c r="E81" s="773"/>
      <c r="F81" s="79" t="s">
        <v>152</v>
      </c>
      <c r="G81" s="789">
        <v>10000000</v>
      </c>
      <c r="H81" s="789"/>
      <c r="I81" s="789"/>
      <c r="J81" s="805"/>
      <c r="K81" s="775"/>
      <c r="L81" s="781" t="s">
        <v>233</v>
      </c>
      <c r="M81" s="781" t="s">
        <v>216</v>
      </c>
      <c r="N81" s="41"/>
      <c r="O81" s="113">
        <f>138.05/111.82</f>
        <v>1.2345734215703812</v>
      </c>
      <c r="P81" s="40" t="s">
        <v>234</v>
      </c>
      <c r="Q81" s="790">
        <f t="shared" si="3"/>
        <v>8099963.7812386798</v>
      </c>
      <c r="R81" s="791"/>
      <c r="S81" s="809"/>
      <c r="T81" s="809"/>
      <c r="U81" s="809"/>
    </row>
    <row r="82" spans="2:21" ht="31.5" customHeight="1" x14ac:dyDescent="0.2">
      <c r="B82" s="189"/>
      <c r="C82" s="191"/>
      <c r="D82" s="772" t="s">
        <v>151</v>
      </c>
      <c r="E82" s="773"/>
      <c r="F82" s="79" t="s">
        <v>152</v>
      </c>
      <c r="G82" s="789">
        <v>2336000000</v>
      </c>
      <c r="H82" s="789"/>
      <c r="I82" s="789"/>
      <c r="J82" s="775"/>
      <c r="K82" s="775"/>
      <c r="L82" s="781">
        <v>43196</v>
      </c>
      <c r="M82" s="781"/>
      <c r="N82" s="41"/>
      <c r="O82" s="113">
        <f>141.05/111.82</f>
        <v>1.2614022536218925</v>
      </c>
      <c r="P82" s="40" t="s">
        <v>235</v>
      </c>
      <c r="Q82" s="790">
        <f t="shared" si="3"/>
        <v>1851907266.9266214</v>
      </c>
      <c r="R82" s="791"/>
      <c r="S82" s="813"/>
      <c r="T82" s="814"/>
      <c r="U82" s="815"/>
    </row>
    <row r="83" spans="2:21" ht="31.5" customHeight="1" x14ac:dyDescent="0.2">
      <c r="B83" s="189"/>
      <c r="C83" s="191"/>
      <c r="D83" s="772" t="s">
        <v>151</v>
      </c>
      <c r="E83" s="773"/>
      <c r="F83" s="79" t="s">
        <v>152</v>
      </c>
      <c r="G83" s="789">
        <v>3504000000</v>
      </c>
      <c r="H83" s="789"/>
      <c r="I83" s="789"/>
      <c r="J83" s="775"/>
      <c r="K83" s="775"/>
      <c r="L83" s="781">
        <v>43200</v>
      </c>
      <c r="M83" s="781"/>
      <c r="N83" s="41"/>
      <c r="O83" s="113">
        <f t="shared" ref="O83:O84" si="4">141.05/111.82</f>
        <v>1.2614022536218925</v>
      </c>
      <c r="P83" s="40" t="s">
        <v>235</v>
      </c>
      <c r="Q83" s="790">
        <f t="shared" si="3"/>
        <v>2777860900.3899322</v>
      </c>
      <c r="R83" s="791"/>
      <c r="S83" s="813"/>
      <c r="T83" s="814"/>
      <c r="U83" s="815"/>
    </row>
    <row r="84" spans="2:21" ht="31.5" customHeight="1" x14ac:dyDescent="0.2">
      <c r="B84" s="302"/>
      <c r="C84" s="224"/>
      <c r="D84" s="772" t="s">
        <v>151</v>
      </c>
      <c r="E84" s="773"/>
      <c r="F84" s="79" t="s">
        <v>152</v>
      </c>
      <c r="G84" s="789">
        <v>3504000000</v>
      </c>
      <c r="H84" s="789"/>
      <c r="I84" s="789"/>
      <c r="J84" s="775"/>
      <c r="K84" s="775"/>
      <c r="L84" s="781">
        <v>43200</v>
      </c>
      <c r="M84" s="781"/>
      <c r="N84" s="41"/>
      <c r="O84" s="113">
        <f t="shared" si="4"/>
        <v>1.2614022536218925</v>
      </c>
      <c r="P84" s="40" t="s">
        <v>235</v>
      </c>
      <c r="Q84" s="790">
        <f t="shared" si="3"/>
        <v>2777860900.3899322</v>
      </c>
      <c r="R84" s="791"/>
      <c r="S84" s="809"/>
      <c r="T84" s="809"/>
      <c r="U84" s="809"/>
    </row>
    <row r="85" spans="2:21" ht="31.5" customHeight="1" x14ac:dyDescent="0.2">
      <c r="B85" s="189"/>
      <c r="C85" s="191"/>
      <c r="D85" s="772" t="s">
        <v>151</v>
      </c>
      <c r="E85" s="773"/>
      <c r="F85" s="79" t="s">
        <v>152</v>
      </c>
      <c r="G85" s="790">
        <v>18750000000</v>
      </c>
      <c r="H85" s="791"/>
      <c r="I85" s="199"/>
      <c r="J85" s="775"/>
      <c r="K85" s="775"/>
      <c r="L85" s="781">
        <v>43304</v>
      </c>
      <c r="M85" s="781"/>
      <c r="N85" s="72"/>
      <c r="O85" s="113">
        <f>142.28/111.82</f>
        <v>1.272402074763012</v>
      </c>
      <c r="P85" s="51" t="s">
        <v>454</v>
      </c>
      <c r="Q85" s="790">
        <f t="shared" si="3"/>
        <v>14735908068.597132</v>
      </c>
      <c r="R85" s="791"/>
      <c r="S85" s="813" t="s">
        <v>460</v>
      </c>
      <c r="T85" s="814"/>
      <c r="U85" s="815"/>
    </row>
    <row r="86" spans="2:21" ht="40.5" customHeight="1" x14ac:dyDescent="0.2">
      <c r="B86" s="189"/>
      <c r="C86" s="191"/>
      <c r="D86" s="772" t="s">
        <v>151</v>
      </c>
      <c r="E86" s="773"/>
      <c r="F86" s="79" t="s">
        <v>152</v>
      </c>
      <c r="G86" s="790">
        <v>6250000000</v>
      </c>
      <c r="H86" s="791"/>
      <c r="I86" s="199"/>
      <c r="J86" s="775"/>
      <c r="K86" s="775"/>
      <c r="L86" s="781">
        <v>43326</v>
      </c>
      <c r="M86" s="781"/>
      <c r="N86" s="72"/>
      <c r="O86" s="113">
        <f>142.1/111.82</f>
        <v>1.2707923448399214</v>
      </c>
      <c r="P86" s="51" t="s">
        <v>461</v>
      </c>
      <c r="Q86" s="790">
        <f t="shared" si="3"/>
        <v>4918191414.4968328</v>
      </c>
      <c r="R86" s="791"/>
      <c r="S86" s="813" t="s">
        <v>460</v>
      </c>
      <c r="T86" s="814"/>
      <c r="U86" s="815"/>
    </row>
    <row r="87" spans="2:21" ht="40.5" customHeight="1" x14ac:dyDescent="0.2">
      <c r="B87" s="189"/>
      <c r="C87" s="191"/>
      <c r="D87" s="772" t="s">
        <v>151</v>
      </c>
      <c r="E87" s="773"/>
      <c r="F87" s="79" t="s">
        <v>152</v>
      </c>
      <c r="G87" s="790">
        <v>1200000000</v>
      </c>
      <c r="H87" s="791"/>
      <c r="I87" s="199"/>
      <c r="J87" s="775"/>
      <c r="K87" s="775"/>
      <c r="L87" s="781">
        <v>43349</v>
      </c>
      <c r="M87" s="781"/>
      <c r="N87" s="72"/>
      <c r="O87" s="113">
        <f>142.27/111.82</f>
        <v>1.2723126453228404</v>
      </c>
      <c r="P87" s="51" t="s">
        <v>462</v>
      </c>
      <c r="Q87" s="790">
        <f t="shared" si="3"/>
        <v>943164405.70745754</v>
      </c>
      <c r="R87" s="791"/>
      <c r="S87" s="813" t="s">
        <v>460</v>
      </c>
      <c r="T87" s="814"/>
      <c r="U87" s="815"/>
    </row>
    <row r="88" spans="2:21" ht="40.5" customHeight="1" x14ac:dyDescent="0.2">
      <c r="B88" s="189"/>
      <c r="C88" s="191"/>
      <c r="D88" s="772" t="s">
        <v>151</v>
      </c>
      <c r="E88" s="773"/>
      <c r="F88" s="79" t="s">
        <v>152</v>
      </c>
      <c r="G88" s="790">
        <v>31260000000</v>
      </c>
      <c r="H88" s="791"/>
      <c r="I88" s="199"/>
      <c r="J88" s="775"/>
      <c r="K88" s="775"/>
      <c r="L88" s="781">
        <v>43350</v>
      </c>
      <c r="M88" s="781"/>
      <c r="N88" s="72"/>
      <c r="O88" s="113">
        <f>142.27/111.82</f>
        <v>1.2723126453228404</v>
      </c>
      <c r="P88" s="51" t="s">
        <v>462</v>
      </c>
      <c r="Q88" s="790">
        <f t="shared" si="3"/>
        <v>24569432768.679268</v>
      </c>
      <c r="R88" s="791"/>
      <c r="S88" s="813" t="s">
        <v>460</v>
      </c>
      <c r="T88" s="814"/>
      <c r="U88" s="815"/>
    </row>
    <row r="89" spans="2:21" ht="40.5" customHeight="1" x14ac:dyDescent="0.2">
      <c r="B89" s="189"/>
      <c r="C89" s="191"/>
      <c r="D89" s="772" t="s">
        <v>151</v>
      </c>
      <c r="E89" s="773"/>
      <c r="F89" s="79" t="s">
        <v>152</v>
      </c>
      <c r="G89" s="790">
        <v>774948587</v>
      </c>
      <c r="H89" s="791"/>
      <c r="I89" s="199"/>
      <c r="J89" s="775"/>
      <c r="K89" s="775"/>
      <c r="L89" s="781">
        <v>43367</v>
      </c>
      <c r="M89" s="781"/>
      <c r="N89" s="72"/>
      <c r="O89" s="113">
        <f t="shared" ref="O89:O92" si="5">142.27/111.82</f>
        <v>1.2723126453228404</v>
      </c>
      <c r="P89" s="51" t="s">
        <v>462</v>
      </c>
      <c r="Q89" s="790">
        <f t="shared" si="3"/>
        <v>609086602.92640746</v>
      </c>
      <c r="R89" s="791"/>
      <c r="S89" s="813" t="s">
        <v>460</v>
      </c>
      <c r="T89" s="814"/>
      <c r="U89" s="815"/>
    </row>
    <row r="90" spans="2:21" ht="40.5" customHeight="1" x14ac:dyDescent="0.2">
      <c r="B90" s="189"/>
      <c r="C90" s="191"/>
      <c r="D90" s="772" t="s">
        <v>151</v>
      </c>
      <c r="E90" s="773"/>
      <c r="F90" s="79" t="s">
        <v>152</v>
      </c>
      <c r="G90" s="790">
        <v>500000000</v>
      </c>
      <c r="H90" s="791"/>
      <c r="I90" s="199"/>
      <c r="J90" s="775"/>
      <c r="K90" s="775"/>
      <c r="L90" s="781">
        <v>43368</v>
      </c>
      <c r="M90" s="781"/>
      <c r="N90" s="72"/>
      <c r="O90" s="113">
        <f t="shared" si="5"/>
        <v>1.2723126453228404</v>
      </c>
      <c r="P90" s="51" t="s">
        <v>462</v>
      </c>
      <c r="Q90" s="790">
        <f t="shared" si="3"/>
        <v>392985169.044774</v>
      </c>
      <c r="R90" s="791"/>
      <c r="S90" s="813" t="s">
        <v>460</v>
      </c>
      <c r="T90" s="814"/>
      <c r="U90" s="815"/>
    </row>
    <row r="91" spans="2:21" ht="40.5" customHeight="1" x14ac:dyDescent="0.2">
      <c r="B91" s="189"/>
      <c r="C91" s="191"/>
      <c r="D91" s="772" t="s">
        <v>151</v>
      </c>
      <c r="E91" s="773"/>
      <c r="F91" s="79" t="s">
        <v>152</v>
      </c>
      <c r="G91" s="790">
        <v>15938500</v>
      </c>
      <c r="H91" s="791"/>
      <c r="I91" s="199"/>
      <c r="J91" s="775"/>
      <c r="K91" s="775"/>
      <c r="L91" s="781">
        <v>43369</v>
      </c>
      <c r="M91" s="781"/>
      <c r="N91" s="72"/>
      <c r="O91" s="113">
        <f t="shared" si="5"/>
        <v>1.2723126453228404</v>
      </c>
      <c r="P91" s="51" t="s">
        <v>462</v>
      </c>
      <c r="Q91" s="790">
        <f t="shared" si="3"/>
        <v>12527188.233640261</v>
      </c>
      <c r="R91" s="791"/>
      <c r="S91" s="813" t="s">
        <v>460</v>
      </c>
      <c r="T91" s="814"/>
      <c r="U91" s="815"/>
    </row>
    <row r="92" spans="2:21" ht="40.5" customHeight="1" x14ac:dyDescent="0.2">
      <c r="B92" s="189"/>
      <c r="C92" s="191"/>
      <c r="D92" s="772" t="s">
        <v>151</v>
      </c>
      <c r="E92" s="773"/>
      <c r="F92" s="79" t="s">
        <v>152</v>
      </c>
      <c r="G92" s="790">
        <v>3849112913</v>
      </c>
      <c r="H92" s="791"/>
      <c r="I92" s="199"/>
      <c r="J92" s="775"/>
      <c r="K92" s="775"/>
      <c r="L92" s="781">
        <v>43370</v>
      </c>
      <c r="M92" s="781"/>
      <c r="N92" s="72"/>
      <c r="O92" s="113">
        <f t="shared" si="5"/>
        <v>1.2723126453228404</v>
      </c>
      <c r="P92" s="51" t="s">
        <v>462</v>
      </c>
      <c r="Q92" s="790">
        <f t="shared" si="3"/>
        <v>3025288577.5754547</v>
      </c>
      <c r="R92" s="791"/>
      <c r="S92" s="813" t="s">
        <v>460</v>
      </c>
      <c r="T92" s="814"/>
      <c r="U92" s="815"/>
    </row>
    <row r="93" spans="2:21" ht="40.5" customHeight="1" x14ac:dyDescent="0.2">
      <c r="B93" s="189"/>
      <c r="C93" s="191"/>
      <c r="D93" s="772" t="s">
        <v>151</v>
      </c>
      <c r="E93" s="773"/>
      <c r="F93" s="79" t="s">
        <v>152</v>
      </c>
      <c r="G93" s="790">
        <v>22318303139</v>
      </c>
      <c r="H93" s="791"/>
      <c r="I93" s="199"/>
      <c r="J93" s="775"/>
      <c r="K93" s="775"/>
      <c r="L93" s="781">
        <v>43383</v>
      </c>
      <c r="M93" s="781"/>
      <c r="N93" s="72"/>
      <c r="O93" s="113">
        <f>142.5/111.82</f>
        <v>1.2743695224467895</v>
      </c>
      <c r="P93" s="51" t="s">
        <v>473</v>
      </c>
      <c r="Q93" s="790">
        <f t="shared" si="3"/>
        <v>17513211628.091087</v>
      </c>
      <c r="R93" s="791"/>
      <c r="S93" s="813"/>
      <c r="T93" s="814"/>
      <c r="U93" s="815"/>
    </row>
    <row r="94" spans="2:21" ht="40.5" customHeight="1" x14ac:dyDescent="0.2">
      <c r="B94" s="189"/>
      <c r="C94" s="191"/>
      <c r="D94" s="772" t="s">
        <v>151</v>
      </c>
      <c r="E94" s="773"/>
      <c r="F94" s="79" t="s">
        <v>152</v>
      </c>
      <c r="G94" s="790">
        <v>134904238</v>
      </c>
      <c r="H94" s="791"/>
      <c r="I94" s="199"/>
      <c r="J94" s="775"/>
      <c r="K94" s="775"/>
      <c r="L94" s="781">
        <v>43383</v>
      </c>
      <c r="M94" s="781"/>
      <c r="N94" s="72"/>
      <c r="O94" s="113">
        <f t="shared" ref="O94:O96" si="6">142.5/111.82</f>
        <v>1.2743695224467895</v>
      </c>
      <c r="P94" s="51" t="s">
        <v>473</v>
      </c>
      <c r="Q94" s="790">
        <f t="shared" si="3"/>
        <v>105859592.23270175</v>
      </c>
      <c r="R94" s="791"/>
      <c r="S94" s="813"/>
      <c r="T94" s="814"/>
      <c r="U94" s="815"/>
    </row>
    <row r="95" spans="2:21" ht="40.5" customHeight="1" x14ac:dyDescent="0.2">
      <c r="B95" s="189"/>
      <c r="C95" s="191"/>
      <c r="D95" s="772" t="s">
        <v>151</v>
      </c>
      <c r="E95" s="773"/>
      <c r="F95" s="79" t="s">
        <v>152</v>
      </c>
      <c r="G95" s="790">
        <v>22183398901</v>
      </c>
      <c r="H95" s="791"/>
      <c r="I95" s="199"/>
      <c r="J95" s="775"/>
      <c r="K95" s="775"/>
      <c r="L95" s="781">
        <v>43383</v>
      </c>
      <c r="M95" s="781"/>
      <c r="N95" s="72"/>
      <c r="O95" s="113">
        <f t="shared" si="6"/>
        <v>1.2743695224467895</v>
      </c>
      <c r="P95" s="51" t="s">
        <v>473</v>
      </c>
      <c r="Q95" s="790">
        <f t="shared" si="3"/>
        <v>17407352035.858387</v>
      </c>
      <c r="R95" s="791"/>
      <c r="S95" s="813"/>
      <c r="T95" s="814"/>
      <c r="U95" s="815"/>
    </row>
    <row r="96" spans="2:21" ht="40.5" customHeight="1" x14ac:dyDescent="0.2">
      <c r="B96" s="189"/>
      <c r="C96" s="191"/>
      <c r="D96" s="772" t="s">
        <v>151</v>
      </c>
      <c r="E96" s="773"/>
      <c r="F96" s="79" t="s">
        <v>152</v>
      </c>
      <c r="G96" s="790">
        <v>385000000</v>
      </c>
      <c r="H96" s="791"/>
      <c r="I96" s="199"/>
      <c r="J96" s="775"/>
      <c r="K96" s="775"/>
      <c r="L96" s="781">
        <v>43399</v>
      </c>
      <c r="M96" s="781"/>
      <c r="N96" s="72"/>
      <c r="O96" s="113">
        <f t="shared" si="6"/>
        <v>1.2743695224467895</v>
      </c>
      <c r="P96" s="51" t="s">
        <v>473</v>
      </c>
      <c r="Q96" s="790">
        <f t="shared" si="3"/>
        <v>302110175.43859649</v>
      </c>
      <c r="R96" s="791"/>
      <c r="S96" s="813" t="s">
        <v>460</v>
      </c>
      <c r="T96" s="814"/>
      <c r="U96" s="815"/>
    </row>
    <row r="97" spans="2:21" ht="40.5" customHeight="1" x14ac:dyDescent="0.2">
      <c r="B97" s="189"/>
      <c r="C97" s="191"/>
      <c r="D97" s="772" t="s">
        <v>151</v>
      </c>
      <c r="E97" s="773"/>
      <c r="F97" s="79" t="s">
        <v>152</v>
      </c>
      <c r="G97" s="790">
        <v>14493870000</v>
      </c>
      <c r="H97" s="791"/>
      <c r="I97" s="199"/>
      <c r="J97" s="775"/>
      <c r="K97" s="775"/>
      <c r="L97" s="781">
        <v>43431</v>
      </c>
      <c r="M97" s="781"/>
      <c r="N97" s="72"/>
      <c r="O97" s="113">
        <f>142.67/111.82</f>
        <v>1.2758898229297084</v>
      </c>
      <c r="P97" s="51" t="s">
        <v>480</v>
      </c>
      <c r="Q97" s="790">
        <f t="shared" si="3"/>
        <v>11359813159.03834</v>
      </c>
      <c r="R97" s="791"/>
      <c r="S97" s="813" t="s">
        <v>460</v>
      </c>
      <c r="T97" s="814"/>
      <c r="U97" s="815"/>
    </row>
    <row r="98" spans="2:21" ht="40.5" customHeight="1" x14ac:dyDescent="0.2">
      <c r="B98" s="189"/>
      <c r="C98" s="191"/>
      <c r="D98" s="772" t="s">
        <v>151</v>
      </c>
      <c r="E98" s="773"/>
      <c r="F98" s="79" t="s">
        <v>152</v>
      </c>
      <c r="G98" s="790">
        <v>4980000000</v>
      </c>
      <c r="H98" s="791"/>
      <c r="I98" s="199"/>
      <c r="J98" s="42"/>
      <c r="K98" s="42"/>
      <c r="L98" s="781">
        <v>43494</v>
      </c>
      <c r="M98" s="781"/>
      <c r="N98" s="72"/>
      <c r="O98" s="113">
        <f>100/78.05</f>
        <v>1.2812299807815504</v>
      </c>
      <c r="P98" s="51" t="s">
        <v>506</v>
      </c>
      <c r="Q98" s="790">
        <f t="shared" si="3"/>
        <v>3886889999.9999995</v>
      </c>
      <c r="R98" s="791"/>
      <c r="S98" s="813" t="s">
        <v>517</v>
      </c>
      <c r="T98" s="814"/>
      <c r="U98" s="815"/>
    </row>
    <row r="99" spans="2:21" ht="40.5" customHeight="1" x14ac:dyDescent="0.2">
      <c r="B99" s="189"/>
      <c r="C99" s="191"/>
      <c r="D99" s="772" t="s">
        <v>151</v>
      </c>
      <c r="E99" s="773"/>
      <c r="F99" s="79" t="s">
        <v>152</v>
      </c>
      <c r="G99" s="790">
        <v>645000000</v>
      </c>
      <c r="H99" s="791"/>
      <c r="I99" s="199"/>
      <c r="J99" s="42"/>
      <c r="K99" s="42"/>
      <c r="L99" s="781">
        <v>43495</v>
      </c>
      <c r="M99" s="781"/>
      <c r="N99" s="72"/>
      <c r="O99" s="113">
        <f>100/78.05</f>
        <v>1.2812299807815504</v>
      </c>
      <c r="P99" s="51" t="s">
        <v>506</v>
      </c>
      <c r="Q99" s="790">
        <f t="shared" si="3"/>
        <v>503422499.99999994</v>
      </c>
      <c r="R99" s="791"/>
      <c r="S99" s="813" t="s">
        <v>517</v>
      </c>
      <c r="T99" s="814"/>
      <c r="U99" s="815"/>
    </row>
    <row r="100" spans="2:21" ht="40.5" customHeight="1" x14ac:dyDescent="0.2">
      <c r="B100" s="189"/>
      <c r="C100" s="191"/>
      <c r="D100" s="772" t="s">
        <v>151</v>
      </c>
      <c r="E100" s="773"/>
      <c r="F100" s="79" t="s">
        <v>152</v>
      </c>
      <c r="G100" s="790">
        <v>16875000000</v>
      </c>
      <c r="H100" s="791"/>
      <c r="I100" s="199"/>
      <c r="J100" s="42"/>
      <c r="K100" s="42"/>
      <c r="L100" s="781">
        <v>43497</v>
      </c>
      <c r="M100" s="781"/>
      <c r="N100" s="72"/>
      <c r="O100" s="113">
        <f>100/78.05</f>
        <v>1.2812299807815504</v>
      </c>
      <c r="P100" s="51" t="s">
        <v>506</v>
      </c>
      <c r="Q100" s="790">
        <f t="shared" si="3"/>
        <v>13170937500</v>
      </c>
      <c r="R100" s="791"/>
      <c r="S100" s="813" t="s">
        <v>517</v>
      </c>
      <c r="T100" s="814"/>
      <c r="U100" s="815"/>
    </row>
    <row r="101" spans="2:21" ht="40.5" customHeight="1" x14ac:dyDescent="0.2">
      <c r="B101" s="189"/>
      <c r="C101" s="191"/>
      <c r="D101" s="772" t="s">
        <v>151</v>
      </c>
      <c r="E101" s="773"/>
      <c r="F101" s="79" t="s">
        <v>152</v>
      </c>
      <c r="G101" s="790">
        <v>9562500000</v>
      </c>
      <c r="H101" s="791"/>
      <c r="I101" s="199"/>
      <c r="J101" s="42"/>
      <c r="K101" s="42"/>
      <c r="L101" s="781">
        <v>43504</v>
      </c>
      <c r="M101" s="781"/>
      <c r="N101" s="72"/>
      <c r="O101" s="113">
        <f>100.6/78.05</f>
        <v>1.2889173606662396</v>
      </c>
      <c r="P101" s="51" t="s">
        <v>509</v>
      </c>
      <c r="Q101" s="790">
        <f t="shared" si="3"/>
        <v>7419017147.1172962</v>
      </c>
      <c r="R101" s="791"/>
      <c r="S101" s="813" t="s">
        <v>517</v>
      </c>
      <c r="T101" s="814"/>
      <c r="U101" s="815"/>
    </row>
    <row r="102" spans="2:21" ht="40.5" customHeight="1" x14ac:dyDescent="0.2">
      <c r="B102" s="189"/>
      <c r="C102" s="191"/>
      <c r="D102" s="772" t="s">
        <v>151</v>
      </c>
      <c r="E102" s="773"/>
      <c r="F102" s="79" t="s">
        <v>152</v>
      </c>
      <c r="G102" s="790">
        <v>9562500000</v>
      </c>
      <c r="H102" s="791"/>
      <c r="I102" s="199"/>
      <c r="J102" s="42"/>
      <c r="K102" s="42"/>
      <c r="L102" s="781">
        <v>43504</v>
      </c>
      <c r="M102" s="781"/>
      <c r="N102" s="72"/>
      <c r="O102" s="113">
        <f t="shared" ref="O102:O103" si="7">100.6/78.05</f>
        <v>1.2889173606662396</v>
      </c>
      <c r="P102" s="51" t="s">
        <v>509</v>
      </c>
      <c r="Q102" s="790">
        <f t="shared" si="3"/>
        <v>7419017147.1172962</v>
      </c>
      <c r="R102" s="791"/>
      <c r="S102" s="813" t="s">
        <v>517</v>
      </c>
      <c r="T102" s="814"/>
      <c r="U102" s="815"/>
    </row>
    <row r="103" spans="2:21" ht="40.5" customHeight="1" x14ac:dyDescent="0.2">
      <c r="B103" s="189"/>
      <c r="C103" s="191"/>
      <c r="D103" s="772" t="s">
        <v>151</v>
      </c>
      <c r="E103" s="773"/>
      <c r="F103" s="79" t="s">
        <v>152</v>
      </c>
      <c r="G103" s="790">
        <v>6375000004.9799995</v>
      </c>
      <c r="H103" s="791"/>
      <c r="I103" s="199"/>
      <c r="J103" s="42"/>
      <c r="K103" s="42"/>
      <c r="L103" s="781">
        <v>43522</v>
      </c>
      <c r="M103" s="781"/>
      <c r="N103" s="72"/>
      <c r="O103" s="113">
        <f t="shared" si="7"/>
        <v>1.2889173606662396</v>
      </c>
      <c r="P103" s="51" t="s">
        <v>509</v>
      </c>
      <c r="Q103" s="790">
        <f t="shared" si="3"/>
        <v>4946011435.275238</v>
      </c>
      <c r="R103" s="791"/>
      <c r="S103" s="813" t="s">
        <v>517</v>
      </c>
      <c r="T103" s="814"/>
      <c r="U103" s="815"/>
    </row>
    <row r="104" spans="2:21" ht="40.5" customHeight="1" x14ac:dyDescent="0.2">
      <c r="B104" s="189"/>
      <c r="C104" s="191"/>
      <c r="D104" s="772" t="s">
        <v>151</v>
      </c>
      <c r="E104" s="773"/>
      <c r="F104" s="79" t="s">
        <v>152</v>
      </c>
      <c r="G104" s="790">
        <v>18000000000</v>
      </c>
      <c r="H104" s="791"/>
      <c r="I104" s="199"/>
      <c r="J104" s="42"/>
      <c r="K104" s="42"/>
      <c r="L104" s="781">
        <v>43544</v>
      </c>
      <c r="M104" s="781"/>
      <c r="N104" s="72"/>
      <c r="O104" s="113">
        <f>101.18/78.05</f>
        <v>1.2963484945547727</v>
      </c>
      <c r="P104" s="51" t="s">
        <v>518</v>
      </c>
      <c r="Q104" s="790">
        <f t="shared" si="3"/>
        <v>13885155169.00573</v>
      </c>
      <c r="R104" s="791"/>
      <c r="S104" s="813" t="s">
        <v>517</v>
      </c>
      <c r="T104" s="814"/>
      <c r="U104" s="815"/>
    </row>
    <row r="105" spans="2:21" ht="40.5" customHeight="1" x14ac:dyDescent="0.2">
      <c r="B105" s="189"/>
      <c r="C105" s="191"/>
      <c r="D105" s="772" t="s">
        <v>151</v>
      </c>
      <c r="E105" s="773"/>
      <c r="F105" s="79" t="s">
        <v>152</v>
      </c>
      <c r="G105" s="790">
        <v>13500000000</v>
      </c>
      <c r="H105" s="791"/>
      <c r="I105" s="199"/>
      <c r="J105" s="42"/>
      <c r="K105" s="42"/>
      <c r="L105" s="781">
        <v>43546</v>
      </c>
      <c r="M105" s="781"/>
      <c r="N105" s="72"/>
      <c r="O105" s="113">
        <f>101.18/78.05</f>
        <v>1.2963484945547727</v>
      </c>
      <c r="P105" s="51" t="s">
        <v>518</v>
      </c>
      <c r="Q105" s="790">
        <f t="shared" si="3"/>
        <v>10413866376.754297</v>
      </c>
      <c r="R105" s="791"/>
      <c r="S105" s="813" t="s">
        <v>517</v>
      </c>
      <c r="T105" s="814"/>
      <c r="U105" s="815"/>
    </row>
    <row r="106" spans="2:21" ht="40.5" customHeight="1" x14ac:dyDescent="0.2">
      <c r="B106" s="189"/>
      <c r="C106" s="191"/>
      <c r="D106" s="772" t="s">
        <v>151</v>
      </c>
      <c r="E106" s="773"/>
      <c r="F106" s="79" t="s">
        <v>152</v>
      </c>
      <c r="G106" s="790">
        <v>8000000000</v>
      </c>
      <c r="H106" s="791"/>
      <c r="I106" s="199"/>
      <c r="J106" s="42"/>
      <c r="K106" s="42"/>
      <c r="L106" s="781">
        <v>43551</v>
      </c>
      <c r="M106" s="781"/>
      <c r="N106" s="72"/>
      <c r="O106" s="113">
        <f>101.18/78.05</f>
        <v>1.2963484945547727</v>
      </c>
      <c r="P106" s="51" t="s">
        <v>518</v>
      </c>
      <c r="Q106" s="790">
        <f t="shared" si="3"/>
        <v>6171180075.113658</v>
      </c>
      <c r="R106" s="791"/>
      <c r="S106" s="813" t="s">
        <v>517</v>
      </c>
      <c r="T106" s="814"/>
      <c r="U106" s="815"/>
    </row>
    <row r="107" spans="2:21" ht="40.5" customHeight="1" x14ac:dyDescent="0.2">
      <c r="B107" s="189"/>
      <c r="C107" s="191"/>
      <c r="D107" s="772" t="s">
        <v>151</v>
      </c>
      <c r="E107" s="773"/>
      <c r="F107" s="79" t="s">
        <v>152</v>
      </c>
      <c r="G107" s="790">
        <v>21527000000</v>
      </c>
      <c r="H107" s="791"/>
      <c r="I107" s="199"/>
      <c r="J107" s="42"/>
      <c r="K107" s="42"/>
      <c r="L107" s="781">
        <v>43570</v>
      </c>
      <c r="M107" s="781"/>
      <c r="N107" s="72"/>
      <c r="O107" s="113">
        <f>101.62/78.05</f>
        <v>1.3019859064702115</v>
      </c>
      <c r="P107" s="51" t="s">
        <v>522</v>
      </c>
      <c r="Q107" s="790">
        <f t="shared" si="3"/>
        <v>16533973135.209602</v>
      </c>
      <c r="R107" s="791"/>
      <c r="S107" s="813" t="s">
        <v>517</v>
      </c>
      <c r="T107" s="814"/>
      <c r="U107" s="815"/>
    </row>
    <row r="108" spans="2:21" ht="40.5" customHeight="1" x14ac:dyDescent="0.2">
      <c r="B108" s="189"/>
      <c r="C108" s="191"/>
      <c r="D108" s="772" t="s">
        <v>151</v>
      </c>
      <c r="E108" s="773"/>
      <c r="F108" s="79" t="s">
        <v>152</v>
      </c>
      <c r="G108" s="790">
        <v>11732000000</v>
      </c>
      <c r="H108" s="791"/>
      <c r="I108" s="199"/>
      <c r="J108" s="42"/>
      <c r="K108" s="42"/>
      <c r="L108" s="781">
        <v>43580</v>
      </c>
      <c r="M108" s="781"/>
      <c r="N108" s="72"/>
      <c r="O108" s="113">
        <f>101.62/78.05</f>
        <v>1.3019859064702115</v>
      </c>
      <c r="P108" s="51" t="s">
        <v>522</v>
      </c>
      <c r="Q108" s="790">
        <f t="shared" si="3"/>
        <v>9010850226.3333988</v>
      </c>
      <c r="R108" s="791"/>
      <c r="S108" s="813" t="s">
        <v>517</v>
      </c>
      <c r="T108" s="814"/>
      <c r="U108" s="815"/>
    </row>
    <row r="109" spans="2:21" ht="42" customHeight="1" x14ac:dyDescent="0.2">
      <c r="B109" s="189"/>
      <c r="C109" s="191"/>
      <c r="D109" s="772" t="s">
        <v>151</v>
      </c>
      <c r="E109" s="773"/>
      <c r="F109" s="79" t="s">
        <v>152</v>
      </c>
      <c r="G109" s="790">
        <v>4875000000</v>
      </c>
      <c r="H109" s="791"/>
      <c r="I109" s="199"/>
      <c r="J109" s="42"/>
      <c r="K109" s="42"/>
      <c r="L109" s="781">
        <v>43581</v>
      </c>
      <c r="M109" s="781"/>
      <c r="N109" s="72"/>
      <c r="O109" s="113">
        <f>101.62/78.05</f>
        <v>1.3019859064702115</v>
      </c>
      <c r="P109" s="51" t="s">
        <v>522</v>
      </c>
      <c r="Q109" s="790">
        <f t="shared" si="3"/>
        <v>3744280161.3855538</v>
      </c>
      <c r="R109" s="791"/>
      <c r="S109" s="813" t="s">
        <v>579</v>
      </c>
      <c r="T109" s="814"/>
      <c r="U109" s="815"/>
    </row>
    <row r="110" spans="2:21" ht="42" customHeight="1" x14ac:dyDescent="0.2">
      <c r="B110" s="189"/>
      <c r="C110" s="191"/>
      <c r="D110" s="772" t="s">
        <v>151</v>
      </c>
      <c r="E110" s="773"/>
      <c r="F110" s="79" t="s">
        <v>152</v>
      </c>
      <c r="G110" s="790">
        <v>3366000000</v>
      </c>
      <c r="H110" s="791"/>
      <c r="I110" s="199"/>
      <c r="J110" s="42"/>
      <c r="K110" s="42"/>
      <c r="L110" s="781">
        <v>43591</v>
      </c>
      <c r="M110" s="781"/>
      <c r="N110" s="72"/>
      <c r="O110" s="113">
        <f>102.12/78.05</f>
        <v>1.3083920563741192</v>
      </c>
      <c r="P110" s="51" t="s">
        <v>582</v>
      </c>
      <c r="Q110" s="790">
        <f t="shared" si="3"/>
        <v>2572623384.253819</v>
      </c>
      <c r="R110" s="791"/>
      <c r="S110" s="813" t="s">
        <v>579</v>
      </c>
      <c r="T110" s="814"/>
      <c r="U110" s="815"/>
    </row>
    <row r="111" spans="2:21" ht="31.5" customHeight="1" x14ac:dyDescent="0.2">
      <c r="B111" s="197"/>
      <c r="C111" s="197"/>
      <c r="D111" s="80" t="s">
        <v>236</v>
      </c>
      <c r="E111" s="79"/>
      <c r="F111" s="79"/>
      <c r="G111" s="816">
        <f>SUM(G15:H110)</f>
        <v>384347324524.47998</v>
      </c>
      <c r="H111" s="817"/>
      <c r="I111" s="199"/>
      <c r="J111" s="42"/>
      <c r="K111" s="42"/>
      <c r="L111" s="43"/>
      <c r="M111" s="43"/>
      <c r="N111" s="44"/>
      <c r="O111" s="44"/>
      <c r="P111" s="44"/>
      <c r="Q111" s="818">
        <f>SUM(Q15:R110)</f>
        <v>309017897125.14862</v>
      </c>
      <c r="R111" s="819"/>
      <c r="S111" s="60"/>
      <c r="T111" s="60"/>
      <c r="U111" s="61"/>
    </row>
    <row r="112" spans="2:21" ht="31.5" customHeight="1" x14ac:dyDescent="0.2">
      <c r="B112" s="302"/>
      <c r="C112" s="224"/>
      <c r="D112" s="772" t="s">
        <v>151</v>
      </c>
      <c r="E112" s="773"/>
      <c r="F112" s="79" t="s">
        <v>237</v>
      </c>
      <c r="G112" s="789">
        <v>578332629.87</v>
      </c>
      <c r="H112" s="789"/>
      <c r="I112" s="789"/>
      <c r="J112" s="775"/>
      <c r="K112" s="775"/>
      <c r="L112" s="781">
        <v>42278</v>
      </c>
      <c r="M112" s="781" t="s">
        <v>216</v>
      </c>
      <c r="N112" s="41"/>
      <c r="O112" s="59">
        <f>123.78/111.82</f>
        <v>1.1069576104453587</v>
      </c>
      <c r="P112" s="40" t="s">
        <v>238</v>
      </c>
      <c r="Q112" s="790">
        <f>+G112/O112</f>
        <v>522452372.53242362</v>
      </c>
      <c r="R112" s="791"/>
      <c r="S112" s="809"/>
      <c r="T112" s="809"/>
      <c r="U112" s="809"/>
    </row>
    <row r="113" spans="1:21" ht="31.5" customHeight="1" x14ac:dyDescent="0.2">
      <c r="B113" s="302"/>
      <c r="C113" s="224"/>
      <c r="D113" s="772" t="s">
        <v>151</v>
      </c>
      <c r="E113" s="773"/>
      <c r="F113" s="79" t="s">
        <v>237</v>
      </c>
      <c r="G113" s="789">
        <v>906673067.28999996</v>
      </c>
      <c r="H113" s="789"/>
      <c r="I113" s="789"/>
      <c r="J113" s="775"/>
      <c r="K113" s="775"/>
      <c r="L113" s="781">
        <v>42369</v>
      </c>
      <c r="M113" s="781" t="s">
        <v>216</v>
      </c>
      <c r="N113" s="41"/>
      <c r="O113" s="113">
        <f>125.37/111.82</f>
        <v>1.1211768914326596</v>
      </c>
      <c r="P113" s="40" t="s">
        <v>219</v>
      </c>
      <c r="Q113" s="790">
        <f>+G113/O113</f>
        <v>808679766.96472681</v>
      </c>
      <c r="R113" s="791"/>
      <c r="S113" s="809"/>
      <c r="T113" s="809"/>
      <c r="U113" s="809"/>
    </row>
    <row r="114" spans="1:21" ht="47.25" customHeight="1" x14ac:dyDescent="0.2">
      <c r="B114" s="196"/>
      <c r="C114" s="192" t="s">
        <v>711</v>
      </c>
      <c r="D114" s="81"/>
      <c r="E114" s="81"/>
      <c r="F114" s="81"/>
      <c r="G114" s="826">
        <f>+G111+G112+G113</f>
        <v>385832330221.63995</v>
      </c>
      <c r="H114" s="827"/>
      <c r="I114" s="45"/>
      <c r="J114" s="42"/>
      <c r="K114" s="42"/>
      <c r="L114" s="43"/>
      <c r="M114" s="43"/>
      <c r="N114" s="44"/>
      <c r="O114" s="44"/>
      <c r="P114" s="44"/>
      <c r="Q114" s="818">
        <f>+Q111+Q112+Q113</f>
        <v>310349029264.64575</v>
      </c>
      <c r="R114" s="819"/>
      <c r="S114" s="46"/>
      <c r="T114" s="46"/>
      <c r="U114" s="47"/>
    </row>
    <row r="115" spans="1:21" ht="31.5" customHeight="1" x14ac:dyDescent="0.2">
      <c r="B115" s="189"/>
      <c r="C115" s="190"/>
      <c r="D115" s="82"/>
      <c r="E115" s="82"/>
      <c r="F115" s="82"/>
      <c r="G115" s="111"/>
      <c r="H115" s="111"/>
      <c r="I115" s="111"/>
      <c r="J115" s="42"/>
      <c r="K115" s="42"/>
      <c r="L115" s="43"/>
      <c r="M115" s="43"/>
      <c r="N115" s="44"/>
      <c r="O115" s="44"/>
      <c r="P115" s="44"/>
      <c r="Q115" s="111"/>
      <c r="R115" s="111"/>
      <c r="S115" s="46"/>
      <c r="T115" s="46"/>
      <c r="U115" s="47"/>
    </row>
    <row r="116" spans="1:21" ht="31.5" customHeight="1" x14ac:dyDescent="0.2">
      <c r="A116" s="1" t="s">
        <v>712</v>
      </c>
      <c r="B116" s="377" t="s">
        <v>239</v>
      </c>
      <c r="C116" s="378"/>
      <c r="D116" s="378"/>
      <c r="E116" s="378"/>
      <c r="F116" s="378"/>
      <c r="G116" s="378"/>
      <c r="H116" s="378"/>
      <c r="I116" s="378"/>
      <c r="J116" s="378"/>
      <c r="K116" s="378"/>
      <c r="L116" s="378"/>
      <c r="M116" s="378"/>
      <c r="N116" s="378"/>
      <c r="O116" s="378"/>
      <c r="P116" s="378"/>
      <c r="Q116" s="378"/>
      <c r="R116" s="378"/>
      <c r="S116" s="378"/>
      <c r="T116" s="378"/>
      <c r="U116" s="379"/>
    </row>
    <row r="117" spans="1:21" ht="15" x14ac:dyDescent="0.2">
      <c r="B117" s="758" t="s">
        <v>138</v>
      </c>
      <c r="C117" s="758"/>
      <c r="D117" s="759" t="s">
        <v>139</v>
      </c>
      <c r="E117" s="759"/>
      <c r="F117" s="759" t="s">
        <v>140</v>
      </c>
      <c r="G117" s="762" t="s">
        <v>141</v>
      </c>
      <c r="H117" s="762"/>
      <c r="I117" s="762"/>
      <c r="J117" s="762"/>
      <c r="K117" s="762"/>
      <c r="L117" s="762"/>
      <c r="M117" s="762"/>
      <c r="N117" s="762" t="s">
        <v>142</v>
      </c>
      <c r="O117" s="762"/>
      <c r="P117" s="762"/>
      <c r="Q117" s="762"/>
      <c r="R117" s="762"/>
      <c r="S117" s="762" t="s">
        <v>99</v>
      </c>
      <c r="T117" s="762"/>
      <c r="U117" s="762"/>
    </row>
    <row r="118" spans="1:21" ht="15" customHeight="1" x14ac:dyDescent="0.2">
      <c r="B118" s="758"/>
      <c r="C118" s="758"/>
      <c r="D118" s="759"/>
      <c r="E118" s="759"/>
      <c r="F118" s="759"/>
      <c r="G118" s="778" t="s">
        <v>143</v>
      </c>
      <c r="H118" s="759"/>
      <c r="I118" s="759"/>
      <c r="J118" s="778" t="s">
        <v>144</v>
      </c>
      <c r="K118" s="778"/>
      <c r="L118" s="778" t="s">
        <v>145</v>
      </c>
      <c r="M118" s="778"/>
      <c r="N118" s="200" t="s">
        <v>146</v>
      </c>
      <c r="O118" s="200" t="s">
        <v>147</v>
      </c>
      <c r="P118" s="200" t="s">
        <v>148</v>
      </c>
      <c r="Q118" s="778" t="s">
        <v>149</v>
      </c>
      <c r="R118" s="778"/>
      <c r="S118" s="762"/>
      <c r="T118" s="762"/>
      <c r="U118" s="762"/>
    </row>
    <row r="119" spans="1:21" ht="28.5" customHeight="1" x14ac:dyDescent="0.2">
      <c r="B119" s="302" t="s">
        <v>150</v>
      </c>
      <c r="C119" s="224"/>
      <c r="D119" s="445" t="s">
        <v>239</v>
      </c>
      <c r="E119" s="445"/>
      <c r="F119" s="79" t="s">
        <v>152</v>
      </c>
      <c r="G119" s="820">
        <v>1792505269</v>
      </c>
      <c r="H119" s="820"/>
      <c r="I119" s="820"/>
      <c r="J119" s="821" t="s">
        <v>153</v>
      </c>
      <c r="K119" s="821"/>
      <c r="L119" s="822">
        <v>42278</v>
      </c>
      <c r="M119" s="823"/>
      <c r="N119" s="201">
        <v>1630902678</v>
      </c>
      <c r="O119" s="59">
        <f>123.78/111.82</f>
        <v>1.1069576104453587</v>
      </c>
      <c r="P119" s="114" t="s">
        <v>169</v>
      </c>
      <c r="Q119" s="824">
        <f t="shared" ref="Q119:Q138" si="8">+G119/O119</f>
        <v>1619307959.1176279</v>
      </c>
      <c r="R119" s="825"/>
      <c r="S119" s="222" t="s">
        <v>240</v>
      </c>
      <c r="T119" s="222"/>
      <c r="U119" s="222"/>
    </row>
    <row r="120" spans="1:21" ht="27.75" customHeight="1" x14ac:dyDescent="0.2">
      <c r="B120" s="302" t="s">
        <v>154</v>
      </c>
      <c r="C120" s="224"/>
      <c r="D120" s="445" t="s">
        <v>239</v>
      </c>
      <c r="E120" s="445"/>
      <c r="F120" s="79" t="s">
        <v>152</v>
      </c>
      <c r="G120" s="820">
        <v>1805267351.8</v>
      </c>
      <c r="H120" s="820"/>
      <c r="I120" s="820"/>
      <c r="J120" s="821" t="s">
        <v>153</v>
      </c>
      <c r="K120" s="821"/>
      <c r="L120" s="822">
        <v>42311</v>
      </c>
      <c r="M120" s="823"/>
      <c r="N120" s="201">
        <v>1630902678</v>
      </c>
      <c r="O120" s="113">
        <f>124.62/111.82</f>
        <v>1.1144696834197818</v>
      </c>
      <c r="P120" s="115" t="s">
        <v>174</v>
      </c>
      <c r="Q120" s="801">
        <f>+G120/O120</f>
        <v>1619844288.8643556</v>
      </c>
      <c r="R120" s="803"/>
      <c r="S120" s="222" t="s">
        <v>240</v>
      </c>
      <c r="T120" s="222"/>
      <c r="U120" s="222"/>
    </row>
    <row r="121" spans="1:21" ht="27.75" customHeight="1" x14ac:dyDescent="0.2">
      <c r="B121" s="302" t="s">
        <v>154</v>
      </c>
      <c r="C121" s="224"/>
      <c r="D121" s="445" t="s">
        <v>239</v>
      </c>
      <c r="E121" s="445"/>
      <c r="F121" s="79" t="s">
        <v>152</v>
      </c>
      <c r="G121" s="820">
        <v>12313884</v>
      </c>
      <c r="H121" s="820"/>
      <c r="I121" s="820"/>
      <c r="J121" s="821" t="s">
        <v>153</v>
      </c>
      <c r="K121" s="821"/>
      <c r="L121" s="822">
        <v>42367</v>
      </c>
      <c r="M121" s="823"/>
      <c r="N121" s="201">
        <v>1630902678</v>
      </c>
      <c r="O121" s="113">
        <f>125.37/111.82</f>
        <v>1.1211768914326596</v>
      </c>
      <c r="P121" s="115" t="s">
        <v>176</v>
      </c>
      <c r="Q121" s="801">
        <f t="shared" ref="Q121" si="9">+G121/O121</f>
        <v>10982998.395788467</v>
      </c>
      <c r="R121" s="803"/>
      <c r="S121" s="222" t="s">
        <v>240</v>
      </c>
      <c r="T121" s="222"/>
      <c r="U121" s="222"/>
    </row>
    <row r="122" spans="1:21" ht="28.5" customHeight="1" x14ac:dyDescent="0.2">
      <c r="B122" s="302" t="s">
        <v>156</v>
      </c>
      <c r="C122" s="224"/>
      <c r="D122" s="445" t="s">
        <v>239</v>
      </c>
      <c r="E122" s="445"/>
      <c r="F122" s="79" t="s">
        <v>152</v>
      </c>
      <c r="G122" s="820">
        <v>1828541334</v>
      </c>
      <c r="H122" s="820"/>
      <c r="I122" s="820"/>
      <c r="J122" s="828" t="s">
        <v>241</v>
      </c>
      <c r="K122" s="828"/>
      <c r="L122" s="822">
        <v>42367</v>
      </c>
      <c r="M122" s="823"/>
      <c r="N122" s="201">
        <v>1630902678</v>
      </c>
      <c r="O122" s="113">
        <f>125.37/111.82</f>
        <v>1.1211768914326596</v>
      </c>
      <c r="P122" s="115" t="s">
        <v>176</v>
      </c>
      <c r="Q122" s="801">
        <f t="shared" si="8"/>
        <v>1630912434.9356306</v>
      </c>
      <c r="R122" s="803"/>
      <c r="S122" s="222" t="s">
        <v>240</v>
      </c>
      <c r="T122" s="222"/>
      <c r="U122" s="222"/>
    </row>
    <row r="123" spans="1:21" ht="27" customHeight="1" x14ac:dyDescent="0.2">
      <c r="B123" s="302" t="s">
        <v>158</v>
      </c>
      <c r="C123" s="224"/>
      <c r="D123" s="445" t="s">
        <v>239</v>
      </c>
      <c r="E123" s="445"/>
      <c r="F123" s="79" t="s">
        <v>152</v>
      </c>
      <c r="G123" s="820">
        <v>1839906750</v>
      </c>
      <c r="H123" s="820"/>
      <c r="I123" s="820"/>
      <c r="J123" s="829" t="s">
        <v>242</v>
      </c>
      <c r="K123" s="830"/>
      <c r="L123" s="822">
        <v>42387</v>
      </c>
      <c r="M123" s="823">
        <v>42387</v>
      </c>
      <c r="N123" s="201">
        <v>1630902678</v>
      </c>
      <c r="O123" s="113">
        <f>126.15/111.82</f>
        <v>1.1281523877660526</v>
      </c>
      <c r="P123" s="115" t="s">
        <v>181</v>
      </c>
      <c r="Q123" s="801">
        <f t="shared" si="8"/>
        <v>1630902677.6456599</v>
      </c>
      <c r="R123" s="803"/>
      <c r="S123" s="222" t="s">
        <v>240</v>
      </c>
      <c r="T123" s="222"/>
      <c r="U123" s="222"/>
    </row>
    <row r="124" spans="1:21" ht="27" customHeight="1" x14ac:dyDescent="0.2">
      <c r="B124" s="302" t="s">
        <v>158</v>
      </c>
      <c r="C124" s="224"/>
      <c r="D124" s="445" t="s">
        <v>239</v>
      </c>
      <c r="E124" s="445"/>
      <c r="F124" s="79" t="s">
        <v>152</v>
      </c>
      <c r="G124" s="820">
        <v>13080610</v>
      </c>
      <c r="H124" s="820"/>
      <c r="I124" s="820"/>
      <c r="J124" s="829" t="s">
        <v>242</v>
      </c>
      <c r="K124" s="830"/>
      <c r="L124" s="822">
        <v>42395</v>
      </c>
      <c r="M124" s="823">
        <v>42387</v>
      </c>
      <c r="N124" s="201">
        <v>0</v>
      </c>
      <c r="O124" s="113">
        <f>126.15/111.82</f>
        <v>1.1281523877660526</v>
      </c>
      <c r="P124" s="115" t="s">
        <v>181</v>
      </c>
      <c r="Q124" s="824">
        <f t="shared" si="8"/>
        <v>11594719.066191042</v>
      </c>
      <c r="R124" s="825"/>
      <c r="S124" s="222" t="s">
        <v>240</v>
      </c>
      <c r="T124" s="222"/>
      <c r="U124" s="222"/>
    </row>
    <row r="125" spans="1:21" ht="26.25" customHeight="1" x14ac:dyDescent="0.2">
      <c r="B125" s="302" t="s">
        <v>160</v>
      </c>
      <c r="C125" s="224"/>
      <c r="D125" s="445" t="s">
        <v>239</v>
      </c>
      <c r="E125" s="445"/>
      <c r="F125" s="79" t="s">
        <v>152</v>
      </c>
      <c r="G125" s="820">
        <v>1863680417</v>
      </c>
      <c r="H125" s="820"/>
      <c r="I125" s="820"/>
      <c r="J125" s="828" t="s">
        <v>243</v>
      </c>
      <c r="K125" s="828"/>
      <c r="L125" s="822">
        <v>42416</v>
      </c>
      <c r="M125" s="823">
        <v>42416</v>
      </c>
      <c r="N125" s="201">
        <v>1630902678</v>
      </c>
      <c r="O125" s="113">
        <f>127.78/111.82</f>
        <v>1.1427293865140404</v>
      </c>
      <c r="P125" s="115" t="s">
        <v>184</v>
      </c>
      <c r="Q125" s="801">
        <f t="shared" si="8"/>
        <v>1630902678.266865</v>
      </c>
      <c r="R125" s="803"/>
      <c r="S125" s="222" t="s">
        <v>244</v>
      </c>
      <c r="T125" s="222"/>
      <c r="U125" s="222"/>
    </row>
    <row r="126" spans="1:21" ht="26.25" customHeight="1" x14ac:dyDescent="0.2">
      <c r="B126" s="302" t="s">
        <v>162</v>
      </c>
      <c r="C126" s="224"/>
      <c r="D126" s="445" t="s">
        <v>239</v>
      </c>
      <c r="E126" s="445"/>
      <c r="F126" s="79" t="s">
        <v>152</v>
      </c>
      <c r="G126" s="820">
        <v>1887454082.99</v>
      </c>
      <c r="H126" s="820"/>
      <c r="I126" s="820"/>
      <c r="J126" s="829" t="s">
        <v>245</v>
      </c>
      <c r="K126" s="830"/>
      <c r="L126" s="822">
        <v>42445</v>
      </c>
      <c r="M126" s="823">
        <v>42445</v>
      </c>
      <c r="N126" s="201">
        <v>1630902678</v>
      </c>
      <c r="O126" s="113">
        <f>129.41/111.82</f>
        <v>1.1573063852620282</v>
      </c>
      <c r="P126" s="115" t="s">
        <v>188</v>
      </c>
      <c r="Q126" s="801">
        <f t="shared" si="8"/>
        <v>1630902677.9997048</v>
      </c>
      <c r="R126" s="803"/>
      <c r="S126" s="222" t="s">
        <v>240</v>
      </c>
      <c r="T126" s="222"/>
      <c r="U126" s="222"/>
    </row>
    <row r="127" spans="1:21" ht="27.75" customHeight="1" x14ac:dyDescent="0.2">
      <c r="B127" s="302" t="s">
        <v>164</v>
      </c>
      <c r="C127" s="224"/>
      <c r="D127" s="445" t="s">
        <v>239</v>
      </c>
      <c r="E127" s="445"/>
      <c r="F127" s="79" t="s">
        <v>152</v>
      </c>
      <c r="G127" s="820">
        <v>1905247870</v>
      </c>
      <c r="H127" s="820"/>
      <c r="I127" s="820"/>
      <c r="J127" s="829" t="s">
        <v>246</v>
      </c>
      <c r="K127" s="830"/>
      <c r="L127" s="822">
        <v>42474</v>
      </c>
      <c r="M127" s="823">
        <v>42474</v>
      </c>
      <c r="N127" s="201">
        <v>1630902678</v>
      </c>
      <c r="O127" s="113">
        <f>130.63/111.82</f>
        <v>1.1682167769629763</v>
      </c>
      <c r="P127" s="115" t="s">
        <v>193</v>
      </c>
      <c r="Q127" s="801">
        <f t="shared" si="8"/>
        <v>1630902677.9713693</v>
      </c>
      <c r="R127" s="803"/>
      <c r="S127" s="222" t="s">
        <v>244</v>
      </c>
      <c r="T127" s="222"/>
      <c r="U127" s="222"/>
    </row>
    <row r="128" spans="1:21" ht="27.75" customHeight="1" x14ac:dyDescent="0.2">
      <c r="B128" s="302" t="s">
        <v>166</v>
      </c>
      <c r="C128" s="224"/>
      <c r="D128" s="445" t="s">
        <v>239</v>
      </c>
      <c r="E128" s="445"/>
      <c r="F128" s="79" t="s">
        <v>152</v>
      </c>
      <c r="G128" s="820">
        <v>1914728166</v>
      </c>
      <c r="H128" s="820"/>
      <c r="I128" s="820"/>
      <c r="J128" s="828" t="s">
        <v>247</v>
      </c>
      <c r="K128" s="828"/>
      <c r="L128" s="822">
        <v>42506</v>
      </c>
      <c r="M128" s="823">
        <v>42506</v>
      </c>
      <c r="N128" s="201">
        <v>1630902678</v>
      </c>
      <c r="O128" s="113">
        <f>131.28/111.82</f>
        <v>1.1740296905741372</v>
      </c>
      <c r="P128" s="115" t="s">
        <v>198</v>
      </c>
      <c r="Q128" s="801">
        <f t="shared" si="8"/>
        <v>1630902677.6517365</v>
      </c>
      <c r="R128" s="803"/>
      <c r="S128" s="222" t="s">
        <v>244</v>
      </c>
      <c r="T128" s="222"/>
      <c r="U128" s="222"/>
    </row>
    <row r="129" spans="1:21" ht="29.25" customHeight="1" x14ac:dyDescent="0.2">
      <c r="B129" s="302" t="s">
        <v>248</v>
      </c>
      <c r="C129" s="224"/>
      <c r="D129" s="445" t="s">
        <v>239</v>
      </c>
      <c r="E129" s="445"/>
      <c r="F129" s="79" t="s">
        <v>152</v>
      </c>
      <c r="G129" s="820">
        <v>1924500164</v>
      </c>
      <c r="H129" s="820"/>
      <c r="I129" s="820"/>
      <c r="J129" s="829" t="s">
        <v>249</v>
      </c>
      <c r="K129" s="830"/>
      <c r="L129" s="822">
        <v>42535</v>
      </c>
      <c r="M129" s="823">
        <v>42535</v>
      </c>
      <c r="N129" s="201">
        <v>1630902678</v>
      </c>
      <c r="O129" s="113">
        <f>131.95/111.82</f>
        <v>1.1800214630656412</v>
      </c>
      <c r="P129" s="115" t="s">
        <v>201</v>
      </c>
      <c r="Q129" s="801">
        <f t="shared" si="8"/>
        <v>1630902677.8209929</v>
      </c>
      <c r="R129" s="803"/>
      <c r="S129" s="222" t="s">
        <v>244</v>
      </c>
      <c r="T129" s="222"/>
      <c r="U129" s="222"/>
    </row>
    <row r="130" spans="1:21" ht="29.25" customHeight="1" x14ac:dyDescent="0.2">
      <c r="B130" s="302" t="s">
        <v>250</v>
      </c>
      <c r="C130" s="224"/>
      <c r="D130" s="445" t="s">
        <v>239</v>
      </c>
      <c r="E130" s="445"/>
      <c r="F130" s="79" t="s">
        <v>152</v>
      </c>
      <c r="G130" s="820">
        <v>1933737765</v>
      </c>
      <c r="H130" s="820"/>
      <c r="I130" s="820"/>
      <c r="J130" s="831" t="s">
        <v>251</v>
      </c>
      <c r="K130" s="832"/>
      <c r="L130" s="822">
        <v>42558</v>
      </c>
      <c r="M130" s="823">
        <v>42558</v>
      </c>
      <c r="N130" s="201">
        <v>1630902678</v>
      </c>
      <c r="O130" s="113">
        <f>132.58/111.82</f>
        <v>1.1856555177964587</v>
      </c>
      <c r="P130" s="115" t="s">
        <v>204</v>
      </c>
      <c r="Q130" s="801">
        <f t="shared" si="8"/>
        <v>1630944010.2753053</v>
      </c>
      <c r="R130" s="803"/>
      <c r="S130" s="222" t="s">
        <v>244</v>
      </c>
      <c r="T130" s="222"/>
      <c r="U130" s="222"/>
    </row>
    <row r="131" spans="1:21" ht="22.5" customHeight="1" x14ac:dyDescent="0.2">
      <c r="B131" s="302" t="s">
        <v>252</v>
      </c>
      <c r="C131" s="224"/>
      <c r="D131" s="445" t="s">
        <v>239</v>
      </c>
      <c r="E131" s="445"/>
      <c r="F131" s="79" t="s">
        <v>152</v>
      </c>
      <c r="G131" s="820">
        <v>1946104392</v>
      </c>
      <c r="H131" s="820"/>
      <c r="I131" s="820"/>
      <c r="J131" s="828" t="s">
        <v>253</v>
      </c>
      <c r="K131" s="828"/>
      <c r="L131" s="822">
        <v>42593</v>
      </c>
      <c r="M131" s="823">
        <v>42593</v>
      </c>
      <c r="N131" s="201">
        <v>1630902678</v>
      </c>
      <c r="O131" s="113">
        <f>133.27/111.82</f>
        <v>1.1918261491683064</v>
      </c>
      <c r="P131" s="115" t="s">
        <v>207</v>
      </c>
      <c r="Q131" s="801">
        <f t="shared" si="8"/>
        <v>1632876064.4814284</v>
      </c>
      <c r="R131" s="803"/>
      <c r="S131" s="222" t="s">
        <v>240</v>
      </c>
      <c r="T131" s="222"/>
      <c r="U131" s="222"/>
    </row>
    <row r="132" spans="1:21" ht="42.75" customHeight="1" x14ac:dyDescent="0.2">
      <c r="B132" s="302" t="s">
        <v>254</v>
      </c>
      <c r="C132" s="224"/>
      <c r="D132" s="445" t="s">
        <v>239</v>
      </c>
      <c r="E132" s="445"/>
      <c r="F132" s="79" t="s">
        <v>152</v>
      </c>
      <c r="G132" s="820">
        <v>1937626728</v>
      </c>
      <c r="H132" s="820"/>
      <c r="I132" s="820"/>
      <c r="J132" s="829" t="s">
        <v>255</v>
      </c>
      <c r="K132" s="830"/>
      <c r="L132" s="822">
        <v>42626</v>
      </c>
      <c r="M132" s="823">
        <v>42626</v>
      </c>
      <c r="N132" s="201">
        <v>1630902678</v>
      </c>
      <c r="O132" s="113">
        <f>132.85/111.82</f>
        <v>1.1880701126810946</v>
      </c>
      <c r="P132" s="115" t="s">
        <v>208</v>
      </c>
      <c r="Q132" s="801">
        <f t="shared" si="8"/>
        <v>1630902677.6436582</v>
      </c>
      <c r="R132" s="803"/>
      <c r="S132" s="222" t="s">
        <v>244</v>
      </c>
      <c r="T132" s="222"/>
      <c r="U132" s="222"/>
    </row>
    <row r="133" spans="1:21" ht="31.5" customHeight="1" x14ac:dyDescent="0.2">
      <c r="B133" s="302" t="s">
        <v>256</v>
      </c>
      <c r="C133" s="224"/>
      <c r="D133" s="445" t="s">
        <v>239</v>
      </c>
      <c r="E133" s="445"/>
      <c r="F133" s="79" t="s">
        <v>152</v>
      </c>
      <c r="G133" s="820">
        <v>1936605773</v>
      </c>
      <c r="H133" s="820"/>
      <c r="I133" s="820"/>
      <c r="J133" s="829" t="s">
        <v>257</v>
      </c>
      <c r="K133" s="830"/>
      <c r="L133" s="822">
        <v>42650</v>
      </c>
      <c r="M133" s="823">
        <v>42650</v>
      </c>
      <c r="N133" s="201">
        <v>1630902678</v>
      </c>
      <c r="O133" s="113">
        <f>132.78/111.82</f>
        <v>1.1874441065998929</v>
      </c>
      <c r="P133" s="115" t="s">
        <v>209</v>
      </c>
      <c r="Q133" s="801">
        <f t="shared" si="8"/>
        <v>1630902677.6386502</v>
      </c>
      <c r="R133" s="803"/>
      <c r="S133" s="222" t="s">
        <v>244</v>
      </c>
      <c r="T133" s="222"/>
      <c r="U133" s="222"/>
    </row>
    <row r="134" spans="1:21" ht="34.5" customHeight="1" x14ac:dyDescent="0.25">
      <c r="B134" s="302" t="s">
        <v>258</v>
      </c>
      <c r="C134" s="224"/>
      <c r="D134" s="445" t="s">
        <v>239</v>
      </c>
      <c r="E134" s="445"/>
      <c r="F134" s="79" t="s">
        <v>152</v>
      </c>
      <c r="G134" s="833">
        <v>2008510175</v>
      </c>
      <c r="H134" s="834"/>
      <c r="I134" s="835"/>
      <c r="J134" s="828" t="s">
        <v>259</v>
      </c>
      <c r="K134" s="828"/>
      <c r="L134" s="822">
        <v>42913</v>
      </c>
      <c r="M134" s="823"/>
      <c r="N134" s="201">
        <v>1630902678</v>
      </c>
      <c r="O134" s="113">
        <f>137.71/111.82</f>
        <v>1.2315328206045431</v>
      </c>
      <c r="P134" s="115" t="s">
        <v>260</v>
      </c>
      <c r="Q134" s="801">
        <f t="shared" si="8"/>
        <v>1630902677.8629003</v>
      </c>
      <c r="R134" s="803"/>
      <c r="S134" s="222" t="s">
        <v>244</v>
      </c>
      <c r="T134" s="222"/>
      <c r="U134" s="222"/>
    </row>
    <row r="135" spans="1:21" ht="30.75" customHeight="1" x14ac:dyDescent="0.25">
      <c r="B135" s="302" t="s">
        <v>261</v>
      </c>
      <c r="C135" s="224"/>
      <c r="D135" s="445" t="s">
        <v>239</v>
      </c>
      <c r="E135" s="445"/>
      <c r="F135" s="79" t="s">
        <v>152</v>
      </c>
      <c r="G135" s="833">
        <v>2010843787</v>
      </c>
      <c r="H135" s="834"/>
      <c r="I135" s="835"/>
      <c r="J135" s="829" t="s">
        <v>262</v>
      </c>
      <c r="K135" s="830"/>
      <c r="L135" s="822">
        <v>42942</v>
      </c>
      <c r="M135" s="823"/>
      <c r="N135" s="201">
        <v>1630902678</v>
      </c>
      <c r="O135" s="113">
        <f>137.87/111.82</f>
        <v>1.2329636916472904</v>
      </c>
      <c r="P135" s="115" t="s">
        <v>263</v>
      </c>
      <c r="Q135" s="801">
        <f t="shared" si="8"/>
        <v>1630902678.3371291</v>
      </c>
      <c r="R135" s="803"/>
      <c r="S135" s="222" t="s">
        <v>244</v>
      </c>
      <c r="T135" s="222"/>
      <c r="U135" s="222"/>
    </row>
    <row r="136" spans="1:21" ht="32.25" customHeight="1" x14ac:dyDescent="0.25">
      <c r="B136" s="302" t="s">
        <v>264</v>
      </c>
      <c r="C136" s="224"/>
      <c r="D136" s="445" t="s">
        <v>239</v>
      </c>
      <c r="E136" s="445"/>
      <c r="F136" s="79" t="s">
        <v>152</v>
      </c>
      <c r="G136" s="833">
        <f>2010843787+1750209</f>
        <v>2012593996</v>
      </c>
      <c r="H136" s="834"/>
      <c r="I136" s="835"/>
      <c r="J136" s="829" t="s">
        <v>265</v>
      </c>
      <c r="K136" s="830"/>
      <c r="L136" s="822" t="s">
        <v>266</v>
      </c>
      <c r="M136" s="823"/>
      <c r="N136" s="201">
        <v>1630902678</v>
      </c>
      <c r="O136" s="113">
        <f>137.99/111.82</f>
        <v>1.2340368449293508</v>
      </c>
      <c r="P136" s="115" t="s">
        <v>267</v>
      </c>
      <c r="Q136" s="801">
        <f t="shared" si="8"/>
        <v>1630902678.6920791</v>
      </c>
      <c r="R136" s="803"/>
      <c r="S136" s="222" t="s">
        <v>244</v>
      </c>
      <c r="T136" s="222"/>
      <c r="U136" s="222"/>
    </row>
    <row r="137" spans="1:21" ht="30.75" customHeight="1" x14ac:dyDescent="0.25">
      <c r="B137" s="302" t="s">
        <v>268</v>
      </c>
      <c r="C137" s="224"/>
      <c r="D137" s="445" t="s">
        <v>239</v>
      </c>
      <c r="E137" s="445"/>
      <c r="F137" s="79" t="s">
        <v>152</v>
      </c>
      <c r="G137" s="833">
        <v>2013469099</v>
      </c>
      <c r="H137" s="834"/>
      <c r="I137" s="835"/>
      <c r="J137" s="828" t="s">
        <v>269</v>
      </c>
      <c r="K137" s="828"/>
      <c r="L137" s="822" t="s">
        <v>270</v>
      </c>
      <c r="M137" s="823"/>
      <c r="N137" s="201">
        <v>1630902678</v>
      </c>
      <c r="O137" s="113">
        <f>138.05/111.82</f>
        <v>1.2345734215703812</v>
      </c>
      <c r="P137" s="115" t="s">
        <v>271</v>
      </c>
      <c r="Q137" s="801">
        <f t="shared" si="8"/>
        <v>1630902677.6543279</v>
      </c>
      <c r="R137" s="803"/>
      <c r="S137" s="222" t="s">
        <v>244</v>
      </c>
      <c r="T137" s="222"/>
      <c r="U137" s="222"/>
    </row>
    <row r="138" spans="1:21" ht="27.75" customHeight="1" x14ac:dyDescent="0.25">
      <c r="B138" s="302" t="s">
        <v>272</v>
      </c>
      <c r="C138" s="224"/>
      <c r="D138" s="445" t="s">
        <v>239</v>
      </c>
      <c r="E138" s="445"/>
      <c r="F138" s="79" t="s">
        <v>152</v>
      </c>
      <c r="G138" s="833">
        <v>2013469099</v>
      </c>
      <c r="H138" s="834"/>
      <c r="I138" s="835"/>
      <c r="J138" s="831" t="s">
        <v>273</v>
      </c>
      <c r="K138" s="832"/>
      <c r="L138" s="822" t="s">
        <v>274</v>
      </c>
      <c r="M138" s="823"/>
      <c r="N138" s="201">
        <v>1630902678</v>
      </c>
      <c r="O138" s="113">
        <f>138.05/111.82</f>
        <v>1.2345734215703812</v>
      </c>
      <c r="P138" s="115" t="s">
        <v>271</v>
      </c>
      <c r="Q138" s="801">
        <f t="shared" si="8"/>
        <v>1630902677.6543279</v>
      </c>
      <c r="R138" s="803"/>
      <c r="S138" s="222" t="s">
        <v>244</v>
      </c>
      <c r="T138" s="222"/>
      <c r="U138" s="222"/>
    </row>
    <row r="139" spans="1:21" ht="27.75" customHeight="1" x14ac:dyDescent="0.25">
      <c r="B139" s="302" t="s">
        <v>465</v>
      </c>
      <c r="C139" s="224"/>
      <c r="D139" s="445" t="s">
        <v>239</v>
      </c>
      <c r="E139" s="445"/>
      <c r="F139" s="79" t="s">
        <v>152</v>
      </c>
      <c r="G139" s="833">
        <v>7470065162</v>
      </c>
      <c r="H139" s="834"/>
      <c r="I139" s="835"/>
      <c r="J139" s="831" t="s">
        <v>466</v>
      </c>
      <c r="K139" s="832"/>
      <c r="L139" s="822">
        <v>43354</v>
      </c>
      <c r="M139" s="823"/>
      <c r="N139" s="201"/>
      <c r="O139" s="113">
        <f>142.27/111.82</f>
        <v>1.2723126453228404</v>
      </c>
      <c r="P139" s="115" t="s">
        <v>609</v>
      </c>
      <c r="Q139" s="801">
        <f>+G139/O139</f>
        <v>5871249640.9280939</v>
      </c>
      <c r="R139" s="803"/>
      <c r="S139" s="222" t="s">
        <v>244</v>
      </c>
      <c r="T139" s="222"/>
      <c r="U139" s="222"/>
    </row>
    <row r="140" spans="1:21" ht="33.75" customHeight="1" x14ac:dyDescent="0.25">
      <c r="B140" s="302" t="s">
        <v>610</v>
      </c>
      <c r="C140" s="224"/>
      <c r="D140" s="445" t="s">
        <v>239</v>
      </c>
      <c r="E140" s="445"/>
      <c r="F140" s="79" t="s">
        <v>152</v>
      </c>
      <c r="G140" s="833">
        <v>9700000000</v>
      </c>
      <c r="H140" s="834"/>
      <c r="I140" s="835"/>
      <c r="J140" s="836" t="s">
        <v>584</v>
      </c>
      <c r="K140" s="837"/>
      <c r="L140" s="822">
        <v>43612</v>
      </c>
      <c r="M140" s="823"/>
      <c r="N140" s="201"/>
      <c r="O140" s="113">
        <f>102.12/78.05</f>
        <v>1.3083920563741192</v>
      </c>
      <c r="P140" s="115" t="s">
        <v>582</v>
      </c>
      <c r="Q140" s="801">
        <f>+G140/O140</f>
        <v>7413679984.3321581</v>
      </c>
      <c r="R140" s="803"/>
      <c r="S140" s="302" t="s">
        <v>585</v>
      </c>
      <c r="T140" s="223"/>
      <c r="U140" s="224"/>
    </row>
    <row r="141" spans="1:21" ht="23.25" customHeight="1" x14ac:dyDescent="0.25">
      <c r="B141" s="887" t="s">
        <v>584</v>
      </c>
      <c r="C141" s="887"/>
      <c r="D141" s="445" t="s">
        <v>239</v>
      </c>
      <c r="E141" s="445"/>
      <c r="F141" s="79" t="s">
        <v>152</v>
      </c>
      <c r="G141" s="833">
        <v>3700813045</v>
      </c>
      <c r="H141" s="834"/>
      <c r="I141" s="835"/>
      <c r="J141" s="836" t="s">
        <v>1046</v>
      </c>
      <c r="K141" s="837"/>
      <c r="L141" s="822">
        <v>43879</v>
      </c>
      <c r="M141" s="823"/>
      <c r="N141" s="201"/>
      <c r="O141" s="113">
        <f>104.24/78.05</f>
        <v>1.3355541319666879</v>
      </c>
      <c r="P141" s="115" t="s">
        <v>1047</v>
      </c>
      <c r="Q141" s="801">
        <f>+G141/O141</f>
        <v>2770994418.2871261</v>
      </c>
      <c r="R141" s="803"/>
      <c r="S141" s="302" t="s">
        <v>585</v>
      </c>
      <c r="T141" s="223"/>
      <c r="U141" s="224"/>
    </row>
    <row r="142" spans="1:21" ht="15" customHeight="1" x14ac:dyDescent="0.25">
      <c r="B142" s="887" t="s">
        <v>584</v>
      </c>
      <c r="C142" s="887"/>
      <c r="D142" s="445" t="s">
        <v>239</v>
      </c>
      <c r="E142" s="445"/>
      <c r="F142" s="79" t="s">
        <v>152</v>
      </c>
      <c r="G142" s="833">
        <v>872133354</v>
      </c>
      <c r="H142" s="834"/>
      <c r="I142" s="835"/>
      <c r="J142" s="836" t="s">
        <v>1046</v>
      </c>
      <c r="K142" s="837"/>
      <c r="L142" s="822">
        <v>43916</v>
      </c>
      <c r="M142" s="823"/>
      <c r="N142" s="201"/>
      <c r="O142" s="113">
        <f>104.94/78.05</f>
        <v>1.3445227418321588</v>
      </c>
      <c r="P142" s="115" t="s">
        <v>1048</v>
      </c>
      <c r="Q142" s="801">
        <f>+G142/O142</f>
        <v>648656453.97084045</v>
      </c>
      <c r="R142" s="803"/>
      <c r="S142" s="302" t="s">
        <v>585</v>
      </c>
      <c r="T142" s="223"/>
      <c r="U142" s="224"/>
    </row>
    <row r="143" spans="1:21" ht="15" customHeight="1" x14ac:dyDescent="0.25">
      <c r="B143" s="887" t="s">
        <v>584</v>
      </c>
      <c r="C143" s="887"/>
      <c r="D143" s="445" t="s">
        <v>239</v>
      </c>
      <c r="E143" s="445"/>
      <c r="F143" s="79" t="s">
        <v>152</v>
      </c>
      <c r="G143" s="833">
        <v>1934253887</v>
      </c>
      <c r="H143" s="834"/>
      <c r="I143" s="835"/>
      <c r="J143" s="836" t="s">
        <v>1046</v>
      </c>
      <c r="K143" s="837"/>
      <c r="L143" s="822">
        <v>43936</v>
      </c>
      <c r="M143" s="823"/>
      <c r="N143" s="201"/>
      <c r="O143" s="113">
        <f>105.53/78.05</f>
        <v>1.35208199871877</v>
      </c>
      <c r="P143" s="115" t="s">
        <v>1049</v>
      </c>
      <c r="Q143" s="801">
        <f>+G143/O143</f>
        <v>1430574394.7725766</v>
      </c>
      <c r="R143" s="803"/>
      <c r="S143" s="302" t="s">
        <v>585</v>
      </c>
      <c r="T143" s="223"/>
      <c r="U143" s="224"/>
    </row>
    <row r="144" spans="1:21" ht="30.75" customHeight="1" x14ac:dyDescent="0.2">
      <c r="A144" s="1" t="s">
        <v>713</v>
      </c>
      <c r="B144" s="377" t="s">
        <v>275</v>
      </c>
      <c r="C144" s="378"/>
      <c r="D144" s="378"/>
      <c r="E144" s="378"/>
      <c r="F144" s="378"/>
      <c r="G144" s="378"/>
      <c r="H144" s="378"/>
      <c r="I144" s="378"/>
      <c r="J144" s="378"/>
      <c r="K144" s="378"/>
      <c r="L144" s="378"/>
      <c r="M144" s="378"/>
      <c r="N144" s="378"/>
      <c r="O144" s="378"/>
      <c r="P144" s="378"/>
      <c r="Q144" s="378"/>
      <c r="R144" s="378"/>
      <c r="S144" s="378"/>
      <c r="T144" s="378"/>
      <c r="U144" s="379"/>
    </row>
    <row r="145" spans="1:21" ht="30.75" customHeight="1" x14ac:dyDescent="0.2">
      <c r="B145" s="758" t="s">
        <v>138</v>
      </c>
      <c r="C145" s="758"/>
      <c r="D145" s="759" t="s">
        <v>139</v>
      </c>
      <c r="E145" s="759"/>
      <c r="F145" s="759" t="s">
        <v>140</v>
      </c>
      <c r="G145" s="762" t="s">
        <v>141</v>
      </c>
      <c r="H145" s="762"/>
      <c r="I145" s="762"/>
      <c r="J145" s="762"/>
      <c r="K145" s="762"/>
      <c r="L145" s="762"/>
      <c r="M145" s="762"/>
      <c r="N145" s="762" t="s">
        <v>142</v>
      </c>
      <c r="O145" s="762"/>
      <c r="P145" s="762"/>
      <c r="Q145" s="762"/>
      <c r="R145" s="762"/>
      <c r="S145" s="762" t="s">
        <v>99</v>
      </c>
      <c r="T145" s="762"/>
      <c r="U145" s="762"/>
    </row>
    <row r="146" spans="1:21" ht="31.5" customHeight="1" x14ac:dyDescent="0.2">
      <c r="B146" s="758"/>
      <c r="C146" s="758"/>
      <c r="D146" s="759"/>
      <c r="E146" s="759"/>
      <c r="F146" s="759"/>
      <c r="G146" s="778" t="s">
        <v>143</v>
      </c>
      <c r="H146" s="759"/>
      <c r="I146" s="759"/>
      <c r="J146" s="778" t="s">
        <v>144</v>
      </c>
      <c r="K146" s="778"/>
      <c r="L146" s="778" t="s">
        <v>145</v>
      </c>
      <c r="M146" s="778"/>
      <c r="N146" s="200" t="s">
        <v>146</v>
      </c>
      <c r="O146" s="200" t="s">
        <v>147</v>
      </c>
      <c r="P146" s="200" t="s">
        <v>148</v>
      </c>
      <c r="Q146" s="778" t="s">
        <v>149</v>
      </c>
      <c r="R146" s="778"/>
      <c r="S146" s="762"/>
      <c r="T146" s="762"/>
      <c r="U146" s="762"/>
    </row>
    <row r="147" spans="1:21" ht="31.5" customHeight="1" x14ac:dyDescent="0.25">
      <c r="B147" s="302" t="s">
        <v>150</v>
      </c>
      <c r="C147" s="224"/>
      <c r="D147" s="855" t="s">
        <v>1050</v>
      </c>
      <c r="E147" s="838"/>
      <c r="F147" s="79" t="s">
        <v>152</v>
      </c>
      <c r="G147" s="801">
        <v>4270238021</v>
      </c>
      <c r="H147" s="802"/>
      <c r="I147" s="803"/>
      <c r="J147" s="821" t="s">
        <v>153</v>
      </c>
      <c r="K147" s="821"/>
      <c r="L147" s="839" t="s">
        <v>276</v>
      </c>
      <c r="M147" s="840"/>
      <c r="N147" s="116">
        <v>3885265434</v>
      </c>
      <c r="O147" s="59">
        <f>123.78/111.82</f>
        <v>1.1069576104453587</v>
      </c>
      <c r="P147" s="114" t="s">
        <v>169</v>
      </c>
      <c r="Q147" s="820">
        <f>+G147/O147</f>
        <v>3857634638.1339469</v>
      </c>
      <c r="R147" s="820"/>
      <c r="S147" s="222" t="s">
        <v>244</v>
      </c>
      <c r="T147" s="222"/>
      <c r="U147" s="222"/>
    </row>
    <row r="148" spans="1:21" ht="33" customHeight="1" x14ac:dyDescent="0.25">
      <c r="B148" s="302" t="s">
        <v>150</v>
      </c>
      <c r="C148" s="224"/>
      <c r="D148" s="838" t="s">
        <v>1050</v>
      </c>
      <c r="E148" s="838"/>
      <c r="F148" s="79" t="s">
        <v>152</v>
      </c>
      <c r="G148" s="801">
        <v>31161593</v>
      </c>
      <c r="H148" s="802"/>
      <c r="I148" s="803"/>
      <c r="J148" s="821" t="s">
        <v>153</v>
      </c>
      <c r="K148" s="821"/>
      <c r="L148" s="839" t="s">
        <v>277</v>
      </c>
      <c r="M148" s="840"/>
      <c r="N148" s="116"/>
      <c r="O148" s="113">
        <f>126.15/111.82</f>
        <v>1.1281523877660526</v>
      </c>
      <c r="P148" s="115" t="s">
        <v>181</v>
      </c>
      <c r="Q148" s="820">
        <f>+G148/O148</f>
        <v>27621794.128101464</v>
      </c>
      <c r="R148" s="820"/>
      <c r="S148" s="222" t="s">
        <v>244</v>
      </c>
      <c r="T148" s="222"/>
      <c r="U148" s="222"/>
    </row>
    <row r="149" spans="1:21" ht="25.5" customHeight="1" x14ac:dyDescent="0.25">
      <c r="B149" s="302" t="s">
        <v>154</v>
      </c>
      <c r="C149" s="224"/>
      <c r="D149" s="838" t="s">
        <v>1050</v>
      </c>
      <c r="E149" s="838"/>
      <c r="F149" s="79" t="s">
        <v>152</v>
      </c>
      <c r="G149" s="801">
        <v>3890427652</v>
      </c>
      <c r="H149" s="802"/>
      <c r="I149" s="803"/>
      <c r="J149" s="821" t="s">
        <v>278</v>
      </c>
      <c r="K149" s="821"/>
      <c r="L149" s="839" t="s">
        <v>279</v>
      </c>
      <c r="M149" s="840"/>
      <c r="N149" s="116">
        <v>3330227513</v>
      </c>
      <c r="O149" s="113">
        <f>130.63/111.82</f>
        <v>1.1682167769629763</v>
      </c>
      <c r="P149" s="115" t="s">
        <v>193</v>
      </c>
      <c r="Q149" s="820">
        <f>+G149/O149</f>
        <v>3330227513.1795144</v>
      </c>
      <c r="R149" s="820"/>
      <c r="S149" s="222" t="s">
        <v>244</v>
      </c>
      <c r="T149" s="222"/>
      <c r="U149" s="222"/>
    </row>
    <row r="150" spans="1:21" ht="26.25" customHeight="1" x14ac:dyDescent="0.25">
      <c r="B150" s="302" t="s">
        <v>156</v>
      </c>
      <c r="C150" s="224"/>
      <c r="D150" s="838" t="s">
        <v>1050</v>
      </c>
      <c r="E150" s="838"/>
      <c r="F150" s="79" t="s">
        <v>152</v>
      </c>
      <c r="G150" s="801">
        <v>3954459034</v>
      </c>
      <c r="H150" s="802"/>
      <c r="I150" s="803"/>
      <c r="J150" s="821" t="s">
        <v>280</v>
      </c>
      <c r="K150" s="821"/>
      <c r="L150" s="840" t="s">
        <v>281</v>
      </c>
      <c r="M150" s="840"/>
      <c r="N150" s="116">
        <v>3330227513</v>
      </c>
      <c r="O150" s="113">
        <f>132.78/111.82</f>
        <v>1.1874441065998929</v>
      </c>
      <c r="P150" s="115" t="s">
        <v>209</v>
      </c>
      <c r="Q150" s="820">
        <f>+G150/O150</f>
        <v>3330227513.0432291</v>
      </c>
      <c r="R150" s="820"/>
      <c r="S150" s="222" t="s">
        <v>244</v>
      </c>
      <c r="T150" s="222"/>
      <c r="U150" s="222"/>
    </row>
    <row r="151" spans="1:21" ht="20.25" customHeight="1" x14ac:dyDescent="0.25">
      <c r="B151" s="302" t="s">
        <v>158</v>
      </c>
      <c r="C151" s="224"/>
      <c r="D151" s="838" t="s">
        <v>1050</v>
      </c>
      <c r="E151" s="838"/>
      <c r="F151" s="79" t="s">
        <v>152</v>
      </c>
      <c r="G151" s="841">
        <v>4092052050</v>
      </c>
      <c r="H151" s="842"/>
      <c r="I151" s="843"/>
      <c r="J151" s="821" t="s">
        <v>282</v>
      </c>
      <c r="K151" s="821"/>
      <c r="L151" s="839" t="s">
        <v>283</v>
      </c>
      <c r="M151" s="840"/>
      <c r="N151" s="116">
        <v>3330227513</v>
      </c>
      <c r="O151" s="113">
        <f t="shared" ref="O151" si="10">137.4/111.82</f>
        <v>1.2287605079592203</v>
      </c>
      <c r="P151" s="115" t="s">
        <v>284</v>
      </c>
      <c r="Q151" s="820">
        <f>+G151/O151</f>
        <v>3330227512.5982528</v>
      </c>
      <c r="R151" s="820"/>
      <c r="S151" s="222" t="s">
        <v>244</v>
      </c>
      <c r="T151" s="222"/>
      <c r="U151" s="222"/>
    </row>
    <row r="152" spans="1:21" ht="15.75" customHeight="1" x14ac:dyDescent="0.25">
      <c r="B152" s="302" t="s">
        <v>285</v>
      </c>
      <c r="C152" s="224"/>
      <c r="D152" s="407" t="s">
        <v>1050</v>
      </c>
      <c r="E152" s="409"/>
      <c r="F152" s="79" t="s">
        <v>152</v>
      </c>
      <c r="G152" s="841">
        <v>32581947</v>
      </c>
      <c r="H152" s="842"/>
      <c r="I152" s="209"/>
      <c r="J152" s="847"/>
      <c r="K152" s="848"/>
      <c r="L152" s="849" t="s">
        <v>286</v>
      </c>
      <c r="M152" s="850"/>
      <c r="N152" s="116"/>
      <c r="O152" s="113">
        <f>137.87/111.82</f>
        <v>1.2329636916472904</v>
      </c>
      <c r="P152" s="115" t="s">
        <v>263</v>
      </c>
      <c r="Q152" s="801"/>
      <c r="R152" s="803"/>
      <c r="S152" s="222"/>
      <c r="T152" s="222"/>
      <c r="U152" s="222"/>
    </row>
    <row r="153" spans="1:21" ht="30.75" customHeight="1" x14ac:dyDescent="0.25">
      <c r="B153" s="302" t="s">
        <v>160</v>
      </c>
      <c r="C153" s="224"/>
      <c r="D153" s="838" t="s">
        <v>1050</v>
      </c>
      <c r="E153" s="838"/>
      <c r="F153" s="79" t="s">
        <v>152</v>
      </c>
      <c r="G153" s="833">
        <v>4111410375</v>
      </c>
      <c r="H153" s="834"/>
      <c r="I153" s="835"/>
      <c r="J153" s="821" t="s">
        <v>287</v>
      </c>
      <c r="K153" s="821"/>
      <c r="L153" s="839" t="s">
        <v>288</v>
      </c>
      <c r="M153" s="840"/>
      <c r="N153" s="116">
        <v>3330227513</v>
      </c>
      <c r="O153" s="113">
        <f>138.05/111.82</f>
        <v>1.2345734215703812</v>
      </c>
      <c r="P153" s="115" t="s">
        <v>271</v>
      </c>
      <c r="Q153" s="820">
        <f>+G153/O153</f>
        <v>3330227512.7308941</v>
      </c>
      <c r="R153" s="820"/>
      <c r="S153" s="222" t="s">
        <v>244</v>
      </c>
      <c r="T153" s="222"/>
      <c r="U153" s="222"/>
    </row>
    <row r="154" spans="1:21" ht="45" customHeight="1" x14ac:dyDescent="0.25">
      <c r="B154" s="302" t="s">
        <v>162</v>
      </c>
      <c r="C154" s="224"/>
      <c r="D154" s="838" t="s">
        <v>1050</v>
      </c>
      <c r="E154" s="838"/>
      <c r="F154" s="79" t="s">
        <v>152</v>
      </c>
      <c r="G154" s="833">
        <v>4200756490</v>
      </c>
      <c r="H154" s="834"/>
      <c r="I154" s="835"/>
      <c r="J154" s="821" t="s">
        <v>289</v>
      </c>
      <c r="K154" s="821"/>
      <c r="L154" s="839" t="s">
        <v>290</v>
      </c>
      <c r="M154" s="840"/>
      <c r="N154" s="116">
        <v>3330227513</v>
      </c>
      <c r="O154" s="113">
        <f>141.05/111.82</f>
        <v>1.2614022536218925</v>
      </c>
      <c r="P154" s="115" t="s">
        <v>291</v>
      </c>
      <c r="Q154" s="846">
        <f>G154/O154</f>
        <v>3330227513.0223322</v>
      </c>
      <c r="R154" s="846"/>
      <c r="S154" s="222" t="s">
        <v>244</v>
      </c>
      <c r="T154" s="222"/>
      <c r="U154" s="222"/>
    </row>
    <row r="155" spans="1:21" ht="40.5" hidden="1" customHeight="1" x14ac:dyDescent="0.25">
      <c r="B155" s="302" t="s">
        <v>164</v>
      </c>
      <c r="C155" s="224"/>
      <c r="D155" s="838" t="s">
        <v>1050</v>
      </c>
      <c r="E155" s="838"/>
      <c r="F155" s="79" t="s">
        <v>152</v>
      </c>
      <c r="G155" s="833">
        <v>4243940445</v>
      </c>
      <c r="H155" s="834"/>
      <c r="I155" s="835"/>
      <c r="J155" s="821" t="s">
        <v>292</v>
      </c>
      <c r="K155" s="821"/>
      <c r="L155" s="844">
        <v>43384</v>
      </c>
      <c r="M155" s="845"/>
      <c r="N155" s="116">
        <v>3330227513</v>
      </c>
      <c r="O155" s="113">
        <f>142.5/111.82</f>
        <v>1.2743695224467895</v>
      </c>
      <c r="P155" s="115" t="s">
        <v>474</v>
      </c>
      <c r="Q155" s="846">
        <f>G155/O155</f>
        <v>3330227512.7010527</v>
      </c>
      <c r="R155" s="846"/>
      <c r="S155" s="222" t="s">
        <v>244</v>
      </c>
      <c r="T155" s="222"/>
      <c r="U155" s="222"/>
    </row>
    <row r="156" spans="1:21" ht="30" hidden="1" customHeight="1" x14ac:dyDescent="0.25">
      <c r="B156" s="302" t="s">
        <v>166</v>
      </c>
      <c r="C156" s="224"/>
      <c r="D156" s="838" t="s">
        <v>1050</v>
      </c>
      <c r="E156" s="838"/>
      <c r="F156" s="79" t="s">
        <v>152</v>
      </c>
      <c r="G156" s="833">
        <v>4335995951</v>
      </c>
      <c r="H156" s="834"/>
      <c r="I156" s="835"/>
      <c r="J156" s="851" t="s">
        <v>293</v>
      </c>
      <c r="K156" s="851"/>
      <c r="L156" s="844">
        <v>43580</v>
      </c>
      <c r="M156" s="845"/>
      <c r="N156" s="116">
        <v>3330227513</v>
      </c>
      <c r="O156" s="113">
        <f>101.62/78.05</f>
        <v>1.3019859064702115</v>
      </c>
      <c r="P156" s="115" t="s">
        <v>522</v>
      </c>
      <c r="Q156" s="846">
        <f>G156/O156</f>
        <v>3330294075.7286949</v>
      </c>
      <c r="R156" s="846"/>
      <c r="S156" s="222" t="s">
        <v>580</v>
      </c>
      <c r="T156" s="222"/>
      <c r="U156" s="222"/>
    </row>
    <row r="157" spans="1:21" ht="36" hidden="1" customHeight="1" x14ac:dyDescent="0.25">
      <c r="B157" s="302" t="s">
        <v>248</v>
      </c>
      <c r="C157" s="224"/>
      <c r="D157" s="838" t="s">
        <v>1050</v>
      </c>
      <c r="E157" s="838"/>
      <c r="F157" s="79" t="s">
        <v>152</v>
      </c>
      <c r="G157" s="833">
        <v>3687610549</v>
      </c>
      <c r="H157" s="834"/>
      <c r="I157" s="835"/>
      <c r="J157" s="851" t="s">
        <v>294</v>
      </c>
      <c r="K157" s="851"/>
      <c r="L157" s="853">
        <v>43748</v>
      </c>
      <c r="M157" s="854"/>
      <c r="N157" s="134">
        <v>2787313610</v>
      </c>
      <c r="O157" s="113">
        <f>103.26/78.05</f>
        <v>1.322998078155029</v>
      </c>
      <c r="P157" s="115" t="s">
        <v>696</v>
      </c>
      <c r="Q157" s="846">
        <f>G157/O157</f>
        <v>2787313609.8145456</v>
      </c>
      <c r="R157" s="846"/>
      <c r="S157" s="222" t="s">
        <v>244</v>
      </c>
      <c r="T157" s="222"/>
      <c r="U157" s="222"/>
    </row>
    <row r="158" spans="1:21" s="26" customFormat="1" ht="15" hidden="1" customHeight="1" x14ac:dyDescent="0.25">
      <c r="A158" s="1"/>
      <c r="B158" s="302" t="s">
        <v>250</v>
      </c>
      <c r="C158" s="224"/>
      <c r="D158" s="838" t="s">
        <v>1050</v>
      </c>
      <c r="E158" s="838"/>
      <c r="F158" s="79" t="s">
        <v>152</v>
      </c>
      <c r="G158" s="833">
        <v>3768676557</v>
      </c>
      <c r="H158" s="834"/>
      <c r="I158" s="835"/>
      <c r="J158" s="851" t="s">
        <v>295</v>
      </c>
      <c r="K158" s="851"/>
      <c r="L158" s="853">
        <v>43935</v>
      </c>
      <c r="M158" s="854"/>
      <c r="N158" s="48">
        <v>2787313610</v>
      </c>
      <c r="O158" s="113">
        <f>105.53/78.05</f>
        <v>1.35208199871877</v>
      </c>
      <c r="P158" s="115" t="s">
        <v>1051</v>
      </c>
      <c r="Q158" s="846">
        <f>G158/O158</f>
        <v>2787313610.0999718</v>
      </c>
      <c r="R158" s="846"/>
      <c r="S158" s="222" t="s">
        <v>244</v>
      </c>
      <c r="T158" s="222"/>
      <c r="U158" s="222"/>
    </row>
    <row r="159" spans="1:21" s="26" customFormat="1" ht="28.5" customHeight="1" x14ac:dyDescent="0.2">
      <c r="A159" s="1"/>
      <c r="B159" s="302" t="s">
        <v>252</v>
      </c>
      <c r="C159" s="224"/>
      <c r="D159" s="838"/>
      <c r="E159" s="838"/>
      <c r="F159" s="79" t="s">
        <v>152</v>
      </c>
      <c r="G159" s="222"/>
      <c r="H159" s="222"/>
      <c r="I159" s="222"/>
      <c r="J159" s="851" t="s">
        <v>296</v>
      </c>
      <c r="K159" s="851"/>
      <c r="L159" s="838"/>
      <c r="M159" s="838"/>
      <c r="N159" s="48">
        <v>1848766139</v>
      </c>
      <c r="O159" s="208"/>
      <c r="P159" s="49"/>
      <c r="Q159" s="852">
        <v>0</v>
      </c>
      <c r="R159" s="852"/>
      <c r="S159" s="222"/>
      <c r="T159" s="222"/>
      <c r="U159" s="222"/>
    </row>
    <row r="160" spans="1:21" ht="15" customHeight="1" x14ac:dyDescent="0.2">
      <c r="B160" s="302" t="s">
        <v>254</v>
      </c>
      <c r="C160" s="224"/>
      <c r="D160" s="838"/>
      <c r="E160" s="838"/>
      <c r="F160" s="79" t="s">
        <v>152</v>
      </c>
      <c r="G160" s="222"/>
      <c r="H160" s="222"/>
      <c r="I160" s="222"/>
      <c r="J160" s="851" t="s">
        <v>297</v>
      </c>
      <c r="K160" s="851"/>
      <c r="L160" s="838"/>
      <c r="M160" s="838"/>
      <c r="N160" s="48">
        <v>1848766139</v>
      </c>
      <c r="O160" s="208"/>
      <c r="P160" s="49"/>
      <c r="Q160" s="852">
        <v>0</v>
      </c>
      <c r="R160" s="852"/>
      <c r="S160" s="222"/>
      <c r="T160" s="222"/>
      <c r="U160" s="222"/>
    </row>
    <row r="161" spans="1:21" ht="15" customHeight="1" x14ac:dyDescent="0.2">
      <c r="A161" s="26"/>
      <c r="B161" s="302" t="s">
        <v>256</v>
      </c>
      <c r="C161" s="224"/>
      <c r="D161" s="838"/>
      <c r="E161" s="838"/>
      <c r="F161" s="79" t="s">
        <v>152</v>
      </c>
      <c r="G161" s="222"/>
      <c r="H161" s="222"/>
      <c r="I161" s="222"/>
      <c r="J161" s="851" t="s">
        <v>298</v>
      </c>
      <c r="K161" s="851"/>
      <c r="L161" s="838"/>
      <c r="M161" s="838"/>
      <c r="N161" s="48">
        <v>2542964000</v>
      </c>
      <c r="O161" s="208"/>
      <c r="P161" s="49"/>
      <c r="Q161" s="858">
        <v>0</v>
      </c>
      <c r="R161" s="858"/>
      <c r="S161" s="222"/>
      <c r="T161" s="222"/>
      <c r="U161" s="222"/>
    </row>
    <row r="162" spans="1:21" ht="36.75" customHeight="1" x14ac:dyDescent="0.2">
      <c r="A162" s="26" t="s">
        <v>714</v>
      </c>
      <c r="B162" s="859" t="s">
        <v>299</v>
      </c>
      <c r="C162" s="860"/>
      <c r="D162" s="860"/>
      <c r="E162" s="860"/>
      <c r="F162" s="860"/>
      <c r="G162" s="860"/>
      <c r="H162" s="860"/>
      <c r="I162" s="860"/>
      <c r="J162" s="860"/>
      <c r="K162" s="860"/>
      <c r="L162" s="860"/>
      <c r="M162" s="860"/>
      <c r="N162" s="860"/>
      <c r="O162" s="860"/>
      <c r="P162" s="860"/>
      <c r="Q162" s="860"/>
      <c r="R162" s="860"/>
      <c r="S162" s="860"/>
      <c r="T162" s="860"/>
      <c r="U162" s="861"/>
    </row>
    <row r="163" spans="1:21" ht="36.75" customHeight="1" x14ac:dyDescent="0.2">
      <c r="B163" s="758" t="s">
        <v>138</v>
      </c>
      <c r="C163" s="758"/>
      <c r="D163" s="759" t="s">
        <v>139</v>
      </c>
      <c r="E163" s="759"/>
      <c r="F163" s="759" t="s">
        <v>140</v>
      </c>
      <c r="G163" s="762" t="s">
        <v>141</v>
      </c>
      <c r="H163" s="762"/>
      <c r="I163" s="762"/>
      <c r="J163" s="762"/>
      <c r="K163" s="762"/>
      <c r="L163" s="762"/>
      <c r="M163" s="762"/>
      <c r="N163" s="762" t="s">
        <v>142</v>
      </c>
      <c r="O163" s="762"/>
      <c r="P163" s="762"/>
      <c r="Q163" s="762"/>
      <c r="R163" s="762"/>
      <c r="S163" s="762" t="s">
        <v>99</v>
      </c>
      <c r="T163" s="762"/>
      <c r="U163" s="762"/>
    </row>
    <row r="164" spans="1:21" ht="54.75" customHeight="1" x14ac:dyDescent="0.2">
      <c r="B164" s="758"/>
      <c r="C164" s="758"/>
      <c r="D164" s="759"/>
      <c r="E164" s="759"/>
      <c r="F164" s="759"/>
      <c r="G164" s="778" t="s">
        <v>143</v>
      </c>
      <c r="H164" s="759"/>
      <c r="I164" s="759"/>
      <c r="J164" s="778" t="s">
        <v>144</v>
      </c>
      <c r="K164" s="778"/>
      <c r="L164" s="778" t="s">
        <v>145</v>
      </c>
      <c r="M164" s="778"/>
      <c r="N164" s="200" t="s">
        <v>146</v>
      </c>
      <c r="O164" s="200" t="s">
        <v>147</v>
      </c>
      <c r="P164" s="200" t="s">
        <v>148</v>
      </c>
      <c r="Q164" s="778" t="s">
        <v>149</v>
      </c>
      <c r="R164" s="778"/>
      <c r="S164" s="762"/>
      <c r="T164" s="762"/>
      <c r="U164" s="762"/>
    </row>
    <row r="165" spans="1:21" ht="81" customHeight="1" x14ac:dyDescent="0.2">
      <c r="B165" s="222" t="s">
        <v>150</v>
      </c>
      <c r="C165" s="222"/>
      <c r="D165" s="855" t="s">
        <v>493</v>
      </c>
      <c r="E165" s="838"/>
      <c r="F165" s="79" t="s">
        <v>152</v>
      </c>
      <c r="G165" s="856">
        <v>384680737</v>
      </c>
      <c r="H165" s="856"/>
      <c r="I165" s="856"/>
      <c r="J165" s="857" t="s">
        <v>153</v>
      </c>
      <c r="K165" s="857"/>
      <c r="L165" s="857" t="s">
        <v>168</v>
      </c>
      <c r="M165" s="857"/>
      <c r="N165" s="204">
        <v>350000000</v>
      </c>
      <c r="O165" s="59">
        <f>123.78/111.82</f>
        <v>1.1069576104453587</v>
      </c>
      <c r="P165" s="117" t="s">
        <v>169</v>
      </c>
      <c r="Q165" s="820">
        <f t="shared" ref="Q165:Q173" si="11">+G165/O165</f>
        <v>347511714.42349327</v>
      </c>
      <c r="R165" s="820"/>
      <c r="S165" s="222" t="s">
        <v>244</v>
      </c>
      <c r="T165" s="222"/>
      <c r="U165" s="222"/>
    </row>
    <row r="166" spans="1:21" ht="39.75" customHeight="1" x14ac:dyDescent="0.2">
      <c r="B166" s="222" t="s">
        <v>150</v>
      </c>
      <c r="C166" s="222"/>
      <c r="D166" s="855" t="s">
        <v>493</v>
      </c>
      <c r="E166" s="838"/>
      <c r="F166" s="79" t="s">
        <v>152</v>
      </c>
      <c r="G166" s="856">
        <v>2807165</v>
      </c>
      <c r="H166" s="856"/>
      <c r="I166" s="856"/>
      <c r="J166" s="857" t="s">
        <v>153</v>
      </c>
      <c r="K166" s="857"/>
      <c r="L166" s="857" t="s">
        <v>277</v>
      </c>
      <c r="M166" s="857"/>
      <c r="N166" s="204">
        <v>350000000</v>
      </c>
      <c r="O166" s="113">
        <f>126.15/111.82</f>
        <v>1.1281523877660526</v>
      </c>
      <c r="P166" s="118" t="s">
        <v>181</v>
      </c>
      <c r="Q166" s="820">
        <f t="shared" si="11"/>
        <v>2488285.297661514</v>
      </c>
      <c r="R166" s="820"/>
      <c r="S166" s="222" t="s">
        <v>244</v>
      </c>
      <c r="T166" s="222"/>
      <c r="U166" s="222"/>
    </row>
    <row r="167" spans="1:21" ht="53.25" customHeight="1" x14ac:dyDescent="0.2">
      <c r="B167" s="222" t="s">
        <v>154</v>
      </c>
      <c r="C167" s="222"/>
      <c r="D167" s="855" t="s">
        <v>493</v>
      </c>
      <c r="E167" s="838"/>
      <c r="F167" s="79" t="s">
        <v>152</v>
      </c>
      <c r="G167" s="856">
        <v>394853336</v>
      </c>
      <c r="H167" s="856"/>
      <c r="I167" s="856"/>
      <c r="J167" s="857" t="s">
        <v>300</v>
      </c>
      <c r="K167" s="857"/>
      <c r="L167" s="857" t="s">
        <v>301</v>
      </c>
      <c r="M167" s="857"/>
      <c r="N167" s="204">
        <v>350000000</v>
      </c>
      <c r="O167" s="113">
        <f>126.15/111.82</f>
        <v>1.1281523877660526</v>
      </c>
      <c r="P167" s="118" t="s">
        <v>184</v>
      </c>
      <c r="Q167" s="820">
        <f t="shared" si="11"/>
        <v>350000000.24986124</v>
      </c>
      <c r="R167" s="820"/>
      <c r="S167" s="222" t="s">
        <v>244</v>
      </c>
      <c r="T167" s="222"/>
      <c r="U167" s="222"/>
    </row>
    <row r="168" spans="1:21" ht="58.5" customHeight="1" x14ac:dyDescent="0.2">
      <c r="B168" s="222" t="s">
        <v>156</v>
      </c>
      <c r="C168" s="222"/>
      <c r="D168" s="855" t="s">
        <v>493</v>
      </c>
      <c r="E168" s="838"/>
      <c r="F168" s="79" t="s">
        <v>152</v>
      </c>
      <c r="G168" s="856">
        <v>417546056</v>
      </c>
      <c r="H168" s="856"/>
      <c r="I168" s="856"/>
      <c r="J168" s="857" t="s">
        <v>300</v>
      </c>
      <c r="K168" s="857"/>
      <c r="L168" s="857" t="s">
        <v>302</v>
      </c>
      <c r="M168" s="857"/>
      <c r="N168" s="204">
        <v>350000000</v>
      </c>
      <c r="O168" s="113">
        <f>133.4/111.82</f>
        <v>1.1929887318905386</v>
      </c>
      <c r="P168" s="118" t="s">
        <v>302</v>
      </c>
      <c r="Q168" s="820">
        <f t="shared" si="11"/>
        <v>349999999.86446768</v>
      </c>
      <c r="R168" s="820"/>
      <c r="S168" s="222" t="s">
        <v>244</v>
      </c>
      <c r="T168" s="222"/>
      <c r="U168" s="222"/>
    </row>
    <row r="169" spans="1:21" ht="58.5" customHeight="1" x14ac:dyDescent="0.2">
      <c r="B169" s="222" t="s">
        <v>158</v>
      </c>
      <c r="C169" s="222"/>
      <c r="D169" s="855" t="s">
        <v>493</v>
      </c>
      <c r="E169" s="838"/>
      <c r="F169" s="79" t="s">
        <v>152</v>
      </c>
      <c r="G169" s="856">
        <v>434604722</v>
      </c>
      <c r="H169" s="856"/>
      <c r="I169" s="856"/>
      <c r="J169" s="857" t="s">
        <v>300</v>
      </c>
      <c r="K169" s="857"/>
      <c r="L169" s="862">
        <v>43223</v>
      </c>
      <c r="M169" s="862"/>
      <c r="N169" s="204">
        <v>350000000</v>
      </c>
      <c r="O169" s="113">
        <f>141.05/111.82</f>
        <v>1.2614022536218925</v>
      </c>
      <c r="P169" s="118" t="s">
        <v>346</v>
      </c>
      <c r="Q169" s="820">
        <f t="shared" si="11"/>
        <v>344540943.02757883</v>
      </c>
      <c r="R169" s="820"/>
      <c r="S169" s="222" t="s">
        <v>244</v>
      </c>
      <c r="T169" s="222"/>
      <c r="U169" s="222"/>
    </row>
    <row r="170" spans="1:21" ht="63" customHeight="1" x14ac:dyDescent="0.2">
      <c r="B170" s="222" t="s">
        <v>425</v>
      </c>
      <c r="C170" s="222"/>
      <c r="D170" s="855" t="s">
        <v>493</v>
      </c>
      <c r="E170" s="838"/>
      <c r="F170" s="79" t="s">
        <v>152</v>
      </c>
      <c r="G170" s="856">
        <v>10047398</v>
      </c>
      <c r="H170" s="856"/>
      <c r="I170" s="856"/>
      <c r="J170" s="857" t="s">
        <v>300</v>
      </c>
      <c r="K170" s="857"/>
      <c r="L170" s="862">
        <v>43263</v>
      </c>
      <c r="M170" s="862"/>
      <c r="N170" s="204">
        <v>350000000</v>
      </c>
      <c r="O170" s="113">
        <f>142.06/111.82</f>
        <v>1.2704346270792346</v>
      </c>
      <c r="P170" s="118" t="s">
        <v>346</v>
      </c>
      <c r="Q170" s="820">
        <f t="shared" si="11"/>
        <v>7908630.4685344212</v>
      </c>
      <c r="R170" s="820"/>
      <c r="S170" s="222" t="s">
        <v>426</v>
      </c>
      <c r="T170" s="222"/>
      <c r="U170" s="222"/>
    </row>
    <row r="171" spans="1:21" ht="27" customHeight="1" x14ac:dyDescent="0.2">
      <c r="B171" s="222" t="s">
        <v>160</v>
      </c>
      <c r="C171" s="222"/>
      <c r="D171" s="855" t="s">
        <v>493</v>
      </c>
      <c r="E171" s="838"/>
      <c r="F171" s="79" t="s">
        <v>152</v>
      </c>
      <c r="G171" s="856">
        <v>446029333</v>
      </c>
      <c r="H171" s="856"/>
      <c r="I171" s="856"/>
      <c r="J171" s="857" t="s">
        <v>300</v>
      </c>
      <c r="K171" s="857"/>
      <c r="L171" s="862">
        <v>43399</v>
      </c>
      <c r="M171" s="862"/>
      <c r="N171" s="204">
        <v>350000000</v>
      </c>
      <c r="O171" s="113">
        <f>142.5/111.82</f>
        <v>1.2743695224467895</v>
      </c>
      <c r="P171" s="118" t="s">
        <v>474</v>
      </c>
      <c r="Q171" s="820">
        <f t="shared" si="11"/>
        <v>350000000.11270177</v>
      </c>
      <c r="R171" s="820"/>
      <c r="S171" s="222" t="s">
        <v>244</v>
      </c>
      <c r="T171" s="222"/>
      <c r="U171" s="222"/>
    </row>
    <row r="172" spans="1:21" ht="26.25" customHeight="1" x14ac:dyDescent="0.2">
      <c r="B172" s="222" t="s">
        <v>162</v>
      </c>
      <c r="C172" s="222"/>
      <c r="D172" s="855" t="s">
        <v>493</v>
      </c>
      <c r="E172" s="838"/>
      <c r="F172" s="79" t="s">
        <v>152</v>
      </c>
      <c r="G172" s="856">
        <v>477093543</v>
      </c>
      <c r="H172" s="856"/>
      <c r="I172" s="856"/>
      <c r="J172" s="857" t="s">
        <v>300</v>
      </c>
      <c r="K172" s="857"/>
      <c r="L172" s="862">
        <v>43445</v>
      </c>
      <c r="M172" s="862"/>
      <c r="N172" s="204">
        <v>350000000</v>
      </c>
      <c r="O172" s="113">
        <f>142.84/111.82</f>
        <v>1.2774101234126276</v>
      </c>
      <c r="P172" s="118" t="s">
        <v>489</v>
      </c>
      <c r="Q172" s="820">
        <f t="shared" si="11"/>
        <v>373485018.04998595</v>
      </c>
      <c r="R172" s="820"/>
      <c r="S172" s="222" t="s">
        <v>244</v>
      </c>
      <c r="T172" s="222"/>
      <c r="U172" s="222"/>
    </row>
    <row r="173" spans="1:21" ht="25.5" customHeight="1" x14ac:dyDescent="0.2">
      <c r="B173" s="222" t="s">
        <v>164</v>
      </c>
      <c r="C173" s="222"/>
      <c r="D173" s="855" t="s">
        <v>493</v>
      </c>
      <c r="E173" s="838"/>
      <c r="F173" s="79" t="s">
        <v>152</v>
      </c>
      <c r="G173" s="856">
        <v>463049327</v>
      </c>
      <c r="H173" s="856"/>
      <c r="I173" s="856"/>
      <c r="J173" s="857" t="s">
        <v>300</v>
      </c>
      <c r="K173" s="857"/>
      <c r="L173" s="862" t="s">
        <v>690</v>
      </c>
      <c r="M173" s="862"/>
      <c r="N173" s="204">
        <v>350000000</v>
      </c>
      <c r="O173" s="113">
        <f>103.26/78.05</f>
        <v>1.322998078155029</v>
      </c>
      <c r="P173" s="118" t="s">
        <v>681</v>
      </c>
      <c r="Q173" s="820">
        <f t="shared" si="11"/>
        <v>349999999.73222929</v>
      </c>
      <c r="R173" s="820"/>
      <c r="S173" s="222" t="s">
        <v>691</v>
      </c>
      <c r="T173" s="222"/>
      <c r="U173" s="222"/>
    </row>
    <row r="174" spans="1:21" ht="15" customHeight="1" x14ac:dyDescent="0.2">
      <c r="B174" s="109"/>
      <c r="C174" s="207"/>
      <c r="D174" s="137"/>
      <c r="E174" s="137"/>
      <c r="F174" s="83"/>
      <c r="G174" s="84"/>
      <c r="H174" s="84"/>
      <c r="I174" s="84"/>
      <c r="J174" s="85"/>
      <c r="K174" s="85"/>
      <c r="L174" s="85"/>
      <c r="M174" s="85"/>
      <c r="N174" s="84"/>
      <c r="O174" s="86"/>
      <c r="P174" s="87"/>
      <c r="Q174" s="206"/>
      <c r="R174" s="206"/>
      <c r="S174" s="207"/>
      <c r="T174" s="207"/>
      <c r="U174" s="207"/>
    </row>
    <row r="175" spans="1:21" ht="49.5" customHeight="1" x14ac:dyDescent="0.2">
      <c r="A175" s="1" t="s">
        <v>494</v>
      </c>
      <c r="B175" s="434" t="s">
        <v>303</v>
      </c>
      <c r="C175" s="434"/>
      <c r="D175" s="434"/>
      <c r="E175" s="434"/>
      <c r="F175" s="434"/>
      <c r="G175" s="434"/>
      <c r="H175" s="434"/>
      <c r="I175" s="434"/>
      <c r="J175" s="434"/>
      <c r="K175" s="434"/>
      <c r="L175" s="434"/>
      <c r="M175" s="434"/>
      <c r="N175" s="434"/>
      <c r="O175" s="434"/>
      <c r="P175" s="434"/>
      <c r="Q175" s="434"/>
      <c r="R175" s="434"/>
      <c r="S175" s="434"/>
      <c r="T175" s="434"/>
      <c r="U175" s="434"/>
    </row>
    <row r="176" spans="1:21" ht="150" customHeight="1" x14ac:dyDescent="0.2">
      <c r="B176" s="758" t="s">
        <v>138</v>
      </c>
      <c r="C176" s="758"/>
      <c r="D176" s="759" t="s">
        <v>139</v>
      </c>
      <c r="E176" s="759"/>
      <c r="F176" s="759" t="s">
        <v>140</v>
      </c>
      <c r="G176" s="762" t="s">
        <v>141</v>
      </c>
      <c r="H176" s="762"/>
      <c r="I176" s="762"/>
      <c r="J176" s="762"/>
      <c r="K176" s="762"/>
      <c r="L176" s="762"/>
      <c r="M176" s="762"/>
      <c r="N176" s="762" t="s">
        <v>142</v>
      </c>
      <c r="O176" s="762"/>
      <c r="P176" s="762"/>
      <c r="Q176" s="762"/>
      <c r="R176" s="762"/>
      <c r="S176" s="762" t="s">
        <v>99</v>
      </c>
      <c r="T176" s="762"/>
      <c r="U176" s="762"/>
    </row>
    <row r="177" spans="2:21" ht="147.75" customHeight="1" x14ac:dyDescent="0.2">
      <c r="B177" s="758"/>
      <c r="C177" s="758"/>
      <c r="D177" s="759"/>
      <c r="E177" s="759"/>
      <c r="F177" s="759"/>
      <c r="G177" s="778" t="s">
        <v>143</v>
      </c>
      <c r="H177" s="759"/>
      <c r="I177" s="759"/>
      <c r="J177" s="778" t="s">
        <v>144</v>
      </c>
      <c r="K177" s="778"/>
      <c r="L177" s="778" t="s">
        <v>145</v>
      </c>
      <c r="M177" s="778"/>
      <c r="N177" s="200" t="s">
        <v>146</v>
      </c>
      <c r="O177" s="200" t="s">
        <v>147</v>
      </c>
      <c r="P177" s="200" t="s">
        <v>148</v>
      </c>
      <c r="Q177" s="778" t="s">
        <v>149</v>
      </c>
      <c r="R177" s="778"/>
      <c r="S177" s="762"/>
      <c r="T177" s="762"/>
      <c r="U177" s="762"/>
    </row>
    <row r="178" spans="2:21" ht="39" customHeight="1" x14ac:dyDescent="0.25">
      <c r="B178" s="222" t="s">
        <v>150</v>
      </c>
      <c r="C178" s="222"/>
      <c r="D178" s="855" t="s">
        <v>494</v>
      </c>
      <c r="E178" s="838"/>
      <c r="F178" s="79" t="s">
        <v>152</v>
      </c>
      <c r="G178" s="863">
        <v>310301163.36000001</v>
      </c>
      <c r="H178" s="863"/>
      <c r="I178" s="863"/>
      <c r="J178" s="857" t="s">
        <v>304</v>
      </c>
      <c r="K178" s="857"/>
      <c r="L178" s="839" t="s">
        <v>168</v>
      </c>
      <c r="M178" s="840"/>
      <c r="N178" s="204">
        <v>252000000</v>
      </c>
      <c r="O178" s="59">
        <f>123.78/111.82</f>
        <v>1.1069576104453587</v>
      </c>
      <c r="P178" s="117" t="s">
        <v>169</v>
      </c>
      <c r="Q178" s="820">
        <f>+G178/O178</f>
        <v>280318921.367872</v>
      </c>
      <c r="R178" s="820"/>
      <c r="S178" s="222" t="s">
        <v>244</v>
      </c>
      <c r="T178" s="222"/>
      <c r="U178" s="222"/>
    </row>
    <row r="179" spans="2:21" ht="36" customHeight="1" x14ac:dyDescent="0.25">
      <c r="B179" s="222" t="s">
        <v>154</v>
      </c>
      <c r="C179" s="222"/>
      <c r="D179" s="855" t="s">
        <v>494</v>
      </c>
      <c r="E179" s="838"/>
      <c r="F179" s="79" t="s">
        <v>152</v>
      </c>
      <c r="G179" s="863">
        <v>67589211</v>
      </c>
      <c r="H179" s="863">
        <v>69485724</v>
      </c>
      <c r="I179" s="863">
        <v>69485724</v>
      </c>
      <c r="J179" s="857" t="s">
        <v>305</v>
      </c>
      <c r="K179" s="857"/>
      <c r="L179" s="839" t="s">
        <v>306</v>
      </c>
      <c r="M179" s="840"/>
      <c r="N179" s="204">
        <v>60000000</v>
      </c>
      <c r="O179" s="113">
        <f>126.15/111.82</f>
        <v>1.1281523877660526</v>
      </c>
      <c r="P179" s="118" t="s">
        <v>181</v>
      </c>
      <c r="Q179" s="820">
        <f t="shared" ref="Q179:Q186" si="12">+G179/O179</f>
        <v>59911419.532461353</v>
      </c>
      <c r="R179" s="820"/>
      <c r="S179" s="222" t="s">
        <v>244</v>
      </c>
      <c r="T179" s="222"/>
      <c r="U179" s="222"/>
    </row>
    <row r="180" spans="2:21" ht="52.5" customHeight="1" x14ac:dyDescent="0.25">
      <c r="B180" s="222" t="s">
        <v>156</v>
      </c>
      <c r="C180" s="222"/>
      <c r="D180" s="855" t="s">
        <v>494</v>
      </c>
      <c r="E180" s="838"/>
      <c r="F180" s="79" t="s">
        <v>152</v>
      </c>
      <c r="G180" s="863">
        <v>1896513</v>
      </c>
      <c r="H180" s="863">
        <v>69485724</v>
      </c>
      <c r="I180" s="863">
        <v>69485724</v>
      </c>
      <c r="J180" s="857" t="s">
        <v>305</v>
      </c>
      <c r="K180" s="857"/>
      <c r="L180" s="839" t="s">
        <v>301</v>
      </c>
      <c r="M180" s="840"/>
      <c r="N180" s="204">
        <v>60000000</v>
      </c>
      <c r="O180" s="113">
        <f>126.15/111.82</f>
        <v>1.1281523877660526</v>
      </c>
      <c r="P180" s="118" t="s">
        <v>181</v>
      </c>
      <c r="Q180" s="820">
        <f t="shared" si="12"/>
        <v>1681078.7448275862</v>
      </c>
      <c r="R180" s="820"/>
      <c r="S180" s="222" t="s">
        <v>244</v>
      </c>
      <c r="T180" s="222"/>
      <c r="U180" s="222"/>
    </row>
    <row r="181" spans="2:21" ht="27.75" customHeight="1" x14ac:dyDescent="0.25">
      <c r="B181" s="222" t="s">
        <v>158</v>
      </c>
      <c r="C181" s="222"/>
      <c r="D181" s="855" t="s">
        <v>494</v>
      </c>
      <c r="E181" s="838"/>
      <c r="F181" s="79" t="s">
        <v>152</v>
      </c>
      <c r="G181" s="863">
        <v>71162374</v>
      </c>
      <c r="H181" s="863">
        <v>71162374</v>
      </c>
      <c r="I181" s="863">
        <v>71162374</v>
      </c>
      <c r="J181" s="857"/>
      <c r="K181" s="857"/>
      <c r="L181" s="839" t="s">
        <v>307</v>
      </c>
      <c r="M181" s="840"/>
      <c r="N181" s="204">
        <v>60000000</v>
      </c>
      <c r="O181" s="113">
        <f>132.58/111.82</f>
        <v>1.1856555177964587</v>
      </c>
      <c r="P181" s="118" t="s">
        <v>204</v>
      </c>
      <c r="Q181" s="820">
        <f t="shared" si="12"/>
        <v>60019434.761502482</v>
      </c>
      <c r="R181" s="820"/>
      <c r="S181" s="222" t="s">
        <v>244</v>
      </c>
      <c r="T181" s="222"/>
      <c r="U181" s="222"/>
    </row>
    <row r="182" spans="2:21" ht="22.5" customHeight="1" x14ac:dyDescent="0.25">
      <c r="B182" s="222" t="s">
        <v>160</v>
      </c>
      <c r="C182" s="222"/>
      <c r="D182" s="855" t="s">
        <v>494</v>
      </c>
      <c r="E182" s="838"/>
      <c r="F182" s="79" t="s">
        <v>152</v>
      </c>
      <c r="G182" s="863">
        <v>71579324</v>
      </c>
      <c r="H182" s="863">
        <v>71579324</v>
      </c>
      <c r="I182" s="863">
        <v>71579324</v>
      </c>
      <c r="J182" s="857" t="s">
        <v>308</v>
      </c>
      <c r="K182" s="857"/>
      <c r="L182" s="839" t="s">
        <v>309</v>
      </c>
      <c r="M182" s="840"/>
      <c r="N182" s="204">
        <v>60000000</v>
      </c>
      <c r="O182" s="113">
        <f>133.4/111.82</f>
        <v>1.1929887318905386</v>
      </c>
      <c r="P182" s="118" t="s">
        <v>217</v>
      </c>
      <c r="Q182" s="820">
        <f t="shared" si="12"/>
        <v>60000000.072563708</v>
      </c>
      <c r="R182" s="820"/>
      <c r="S182" s="222" t="s">
        <v>244</v>
      </c>
      <c r="T182" s="222"/>
      <c r="U182" s="222"/>
    </row>
    <row r="183" spans="2:21" ht="18.75" customHeight="1" x14ac:dyDescent="0.25">
      <c r="B183" s="222" t="s">
        <v>162</v>
      </c>
      <c r="C183" s="222"/>
      <c r="D183" s="855" t="s">
        <v>494</v>
      </c>
      <c r="E183" s="838"/>
      <c r="F183" s="79" t="s">
        <v>152</v>
      </c>
      <c r="G183" s="863">
        <v>300633160</v>
      </c>
      <c r="H183" s="863">
        <v>71579324</v>
      </c>
      <c r="I183" s="863">
        <v>71579324</v>
      </c>
      <c r="J183" s="857" t="s">
        <v>310</v>
      </c>
      <c r="K183" s="857"/>
      <c r="L183" s="839" t="s">
        <v>309</v>
      </c>
      <c r="M183" s="840"/>
      <c r="N183" s="204">
        <v>252000000</v>
      </c>
      <c r="O183" s="113">
        <f>133.4/111.82</f>
        <v>1.1929887318905386</v>
      </c>
      <c r="P183" s="118" t="s">
        <v>217</v>
      </c>
      <c r="Q183" s="820">
        <f t="shared" si="12"/>
        <v>251999999.63418287</v>
      </c>
      <c r="R183" s="820"/>
      <c r="S183" s="222" t="s">
        <v>244</v>
      </c>
      <c r="T183" s="222"/>
      <c r="U183" s="222"/>
    </row>
    <row r="184" spans="2:21" ht="18.75" customHeight="1" x14ac:dyDescent="0.25">
      <c r="B184" s="222" t="s">
        <v>164</v>
      </c>
      <c r="C184" s="222"/>
      <c r="D184" s="855" t="s">
        <v>494</v>
      </c>
      <c r="E184" s="838"/>
      <c r="F184" s="79" t="s">
        <v>152</v>
      </c>
      <c r="G184" s="863">
        <v>73891969</v>
      </c>
      <c r="H184" s="863">
        <v>71579324</v>
      </c>
      <c r="I184" s="863">
        <v>71579324</v>
      </c>
      <c r="J184" s="857" t="s">
        <v>311</v>
      </c>
      <c r="K184" s="857"/>
      <c r="L184" s="839" t="s">
        <v>312</v>
      </c>
      <c r="M184" s="840"/>
      <c r="N184" s="204">
        <v>60000000</v>
      </c>
      <c r="O184" s="113">
        <f>137.71/111.82</f>
        <v>1.2315328206045431</v>
      </c>
      <c r="P184" s="118" t="s">
        <v>313</v>
      </c>
      <c r="Q184" s="820">
        <f t="shared" si="12"/>
        <v>59999999.808147557</v>
      </c>
      <c r="R184" s="820"/>
      <c r="S184" s="222" t="s">
        <v>244</v>
      </c>
      <c r="T184" s="222"/>
      <c r="U184" s="222"/>
    </row>
    <row r="185" spans="2:21" ht="15.75" customHeight="1" x14ac:dyDescent="0.25">
      <c r="B185" s="222" t="s">
        <v>166</v>
      </c>
      <c r="C185" s="222"/>
      <c r="D185" s="855" t="s">
        <v>494</v>
      </c>
      <c r="E185" s="838"/>
      <c r="F185" s="79" t="s">
        <v>152</v>
      </c>
      <c r="G185" s="863">
        <v>74503666</v>
      </c>
      <c r="H185" s="863">
        <v>71579324</v>
      </c>
      <c r="I185" s="863">
        <v>71579324</v>
      </c>
      <c r="J185" s="857" t="s">
        <v>314</v>
      </c>
      <c r="K185" s="857"/>
      <c r="L185" s="839" t="s">
        <v>315</v>
      </c>
      <c r="M185" s="840"/>
      <c r="N185" s="204">
        <v>60000000</v>
      </c>
      <c r="O185" s="113">
        <f>138.85/111.82</f>
        <v>1.2417277767841173</v>
      </c>
      <c r="P185" s="118" t="s">
        <v>316</v>
      </c>
      <c r="Q185" s="820">
        <f t="shared" si="12"/>
        <v>59999999.511127122</v>
      </c>
      <c r="R185" s="820"/>
      <c r="S185" s="222" t="s">
        <v>317</v>
      </c>
      <c r="T185" s="222"/>
      <c r="U185" s="222"/>
    </row>
    <row r="186" spans="2:21" ht="15.75" customHeight="1" x14ac:dyDescent="0.25">
      <c r="B186" s="222" t="s">
        <v>248</v>
      </c>
      <c r="C186" s="222"/>
      <c r="D186" s="855" t="s">
        <v>494</v>
      </c>
      <c r="E186" s="838"/>
      <c r="F186" s="79" t="s">
        <v>152</v>
      </c>
      <c r="G186" s="863">
        <f>387419066-74503667</f>
        <v>312915399</v>
      </c>
      <c r="H186" s="863">
        <v>71579324</v>
      </c>
      <c r="I186" s="863">
        <v>71579324</v>
      </c>
      <c r="J186" s="857" t="s">
        <v>318</v>
      </c>
      <c r="K186" s="857"/>
      <c r="L186" s="839" t="s">
        <v>315</v>
      </c>
      <c r="M186" s="840"/>
      <c r="N186" s="204">
        <v>252000000</v>
      </c>
      <c r="O186" s="113">
        <f>138.85/111.82</f>
        <v>1.2417277767841173</v>
      </c>
      <c r="P186" s="118" t="s">
        <v>316</v>
      </c>
      <c r="Q186" s="820">
        <f t="shared" si="12"/>
        <v>251999999.39632699</v>
      </c>
      <c r="R186" s="820"/>
      <c r="S186" s="222" t="s">
        <v>319</v>
      </c>
      <c r="T186" s="222"/>
      <c r="U186" s="222"/>
    </row>
    <row r="187" spans="2:21" ht="15.75" customHeight="1" x14ac:dyDescent="0.25">
      <c r="B187" s="222" t="s">
        <v>250</v>
      </c>
      <c r="C187" s="222"/>
      <c r="D187" s="855" t="s">
        <v>494</v>
      </c>
      <c r="E187" s="838"/>
      <c r="F187" s="79" t="s">
        <v>152</v>
      </c>
      <c r="G187" s="864">
        <v>76344124.489999995</v>
      </c>
      <c r="H187" s="863">
        <v>71579324</v>
      </c>
      <c r="I187" s="863">
        <v>71579324</v>
      </c>
      <c r="J187" s="857" t="s">
        <v>444</v>
      </c>
      <c r="K187" s="857"/>
      <c r="L187" s="844">
        <v>43305</v>
      </c>
      <c r="M187" s="840"/>
      <c r="N187" s="204">
        <v>60000000</v>
      </c>
      <c r="O187" s="113">
        <f>142.28/111.82</f>
        <v>1.272402074763012</v>
      </c>
      <c r="P187" s="118" t="s">
        <v>445</v>
      </c>
      <c r="Q187" s="820">
        <f>+G187/O187</f>
        <v>60000000.003315993</v>
      </c>
      <c r="R187" s="820"/>
      <c r="S187" s="222" t="s">
        <v>317</v>
      </c>
      <c r="T187" s="222"/>
      <c r="U187" s="222"/>
    </row>
    <row r="188" spans="2:21" ht="15.75" customHeight="1" x14ac:dyDescent="0.25">
      <c r="B188" s="222" t="s">
        <v>252</v>
      </c>
      <c r="C188" s="222"/>
      <c r="D188" s="855" t="s">
        <v>494</v>
      </c>
      <c r="E188" s="838"/>
      <c r="F188" s="79" t="s">
        <v>152</v>
      </c>
      <c r="G188" s="864">
        <v>398551959</v>
      </c>
      <c r="H188" s="863">
        <v>71579324</v>
      </c>
      <c r="I188" s="863">
        <v>71579324</v>
      </c>
      <c r="J188" s="857" t="s">
        <v>503</v>
      </c>
      <c r="K188" s="857"/>
      <c r="L188" s="844">
        <v>43445</v>
      </c>
      <c r="M188" s="840"/>
      <c r="N188" s="204">
        <f>60000000+252000000</f>
        <v>312000000</v>
      </c>
      <c r="O188" s="113">
        <f>142.84/111.82</f>
        <v>1.2774101234126276</v>
      </c>
      <c r="P188" s="118" t="s">
        <v>495</v>
      </c>
      <c r="Q188" s="820">
        <f>+G188/O188</f>
        <v>312000000.38770646</v>
      </c>
      <c r="R188" s="820"/>
      <c r="S188" s="222" t="s">
        <v>244</v>
      </c>
      <c r="T188" s="222"/>
      <c r="U188" s="222"/>
    </row>
    <row r="189" spans="2:21" ht="15.75" customHeight="1" x14ac:dyDescent="0.25">
      <c r="B189" s="222" t="s">
        <v>254</v>
      </c>
      <c r="C189" s="222"/>
      <c r="D189" s="855" t="s">
        <v>494</v>
      </c>
      <c r="E189" s="838"/>
      <c r="F189" s="79" t="s">
        <v>152</v>
      </c>
      <c r="G189" s="864">
        <v>79133889</v>
      </c>
      <c r="H189" s="863">
        <v>71579324</v>
      </c>
      <c r="I189" s="863">
        <v>71579324</v>
      </c>
      <c r="J189" s="857" t="s">
        <v>611</v>
      </c>
      <c r="K189" s="857"/>
      <c r="L189" s="844">
        <v>43686</v>
      </c>
      <c r="M189" s="840"/>
      <c r="N189" s="204">
        <v>60000000</v>
      </c>
      <c r="O189" s="113">
        <f>102.71/78.05</f>
        <v>1.3159513132607303</v>
      </c>
      <c r="P189" s="118" t="s">
        <v>612</v>
      </c>
      <c r="Q189" s="820">
        <f>+G189/O189</f>
        <v>60134359.2293837</v>
      </c>
      <c r="R189" s="820"/>
      <c r="S189" s="222" t="s">
        <v>317</v>
      </c>
      <c r="T189" s="222"/>
      <c r="U189" s="222"/>
    </row>
    <row r="190" spans="2:21" ht="15.75" x14ac:dyDescent="0.25">
      <c r="B190" s="222" t="s">
        <v>256</v>
      </c>
      <c r="C190" s="222"/>
      <c r="D190" s="855" t="s">
        <v>494</v>
      </c>
      <c r="E190" s="838"/>
      <c r="F190" s="79" t="s">
        <v>152</v>
      </c>
      <c r="G190" s="864">
        <v>333395516</v>
      </c>
      <c r="H190" s="863">
        <v>71579324</v>
      </c>
      <c r="I190" s="863">
        <v>71579324</v>
      </c>
      <c r="J190" s="857" t="s">
        <v>692</v>
      </c>
      <c r="K190" s="857"/>
      <c r="L190" s="844">
        <v>43748</v>
      </c>
      <c r="M190" s="840"/>
      <c r="N190" s="204">
        <v>252000000</v>
      </c>
      <c r="O190" s="113">
        <f>103.26/78.05</f>
        <v>1.322998078155029</v>
      </c>
      <c r="P190" s="118" t="s">
        <v>681</v>
      </c>
      <c r="Q190" s="820">
        <f>+G190/O190</f>
        <v>252000000.23048612</v>
      </c>
      <c r="R190" s="820"/>
      <c r="S190" s="222" t="s">
        <v>693</v>
      </c>
      <c r="T190" s="222"/>
      <c r="U190" s="222"/>
    </row>
    <row r="191" spans="2:21" ht="15.75" x14ac:dyDescent="0.25">
      <c r="B191" s="222" t="s">
        <v>258</v>
      </c>
      <c r="C191" s="222"/>
      <c r="D191" s="855" t="s">
        <v>494</v>
      </c>
      <c r="E191" s="838"/>
      <c r="F191" s="79" t="s">
        <v>152</v>
      </c>
      <c r="G191" s="864">
        <v>79795004</v>
      </c>
      <c r="H191" s="863"/>
      <c r="I191" s="136"/>
      <c r="J191" s="857" t="s">
        <v>705</v>
      </c>
      <c r="K191" s="857"/>
      <c r="L191" s="844">
        <v>43844</v>
      </c>
      <c r="M191" s="840"/>
      <c r="N191" s="204">
        <v>60000000</v>
      </c>
      <c r="O191" s="113">
        <f>103.8/78.05</f>
        <v>1.3299167200512492</v>
      </c>
      <c r="P191" s="118" t="s">
        <v>706</v>
      </c>
      <c r="Q191" s="820">
        <f>+G191/O191</f>
        <v>60000000.599229291</v>
      </c>
      <c r="R191" s="820"/>
      <c r="S191" s="222" t="s">
        <v>317</v>
      </c>
      <c r="T191" s="222"/>
      <c r="U191" s="222"/>
    </row>
    <row r="192" spans="2:21" ht="15" customHeight="1" x14ac:dyDescent="0.2">
      <c r="B192" s="207"/>
      <c r="C192" s="207"/>
      <c r="D192" s="137"/>
      <c r="E192" s="137"/>
      <c r="F192" s="83"/>
      <c r="G192" s="88"/>
      <c r="H192" s="88"/>
      <c r="I192" s="88"/>
      <c r="J192" s="85"/>
      <c r="K192" s="85"/>
      <c r="L192" s="89"/>
      <c r="M192" s="137"/>
      <c r="N192" s="84"/>
      <c r="O192" s="86"/>
      <c r="P192" s="87"/>
      <c r="Q192" s="206"/>
      <c r="R192" s="206"/>
      <c r="S192" s="207"/>
      <c r="T192" s="207"/>
      <c r="U192" s="207"/>
    </row>
    <row r="193" spans="1:26" ht="15" customHeight="1" x14ac:dyDescent="0.2"/>
    <row r="194" spans="1:26" ht="15" customHeight="1" x14ac:dyDescent="0.2"/>
    <row r="195" spans="1:26" ht="15.75" customHeight="1" x14ac:dyDescent="0.2">
      <c r="A195" s="1" t="s">
        <v>715</v>
      </c>
      <c r="B195" s="859" t="s">
        <v>320</v>
      </c>
      <c r="C195" s="860"/>
      <c r="D195" s="860"/>
      <c r="E195" s="860"/>
      <c r="F195" s="860"/>
      <c r="G195" s="860"/>
      <c r="H195" s="860"/>
      <c r="I195" s="860"/>
      <c r="J195" s="860"/>
      <c r="K195" s="860"/>
      <c r="L195" s="860"/>
      <c r="M195" s="860"/>
      <c r="N195" s="860"/>
      <c r="O195" s="860"/>
      <c r="P195" s="860"/>
      <c r="Q195" s="860"/>
      <c r="R195" s="860"/>
      <c r="S195" s="860"/>
      <c r="T195" s="860"/>
      <c r="U195" s="861"/>
    </row>
    <row r="196" spans="1:26" ht="15.75" customHeight="1" x14ac:dyDescent="0.2">
      <c r="B196" s="758" t="s">
        <v>138</v>
      </c>
      <c r="C196" s="758"/>
      <c r="D196" s="759" t="s">
        <v>139</v>
      </c>
      <c r="E196" s="759"/>
      <c r="F196" s="759" t="s">
        <v>140</v>
      </c>
      <c r="G196" s="762" t="s">
        <v>141</v>
      </c>
      <c r="H196" s="762"/>
      <c r="I196" s="762"/>
      <c r="J196" s="762"/>
      <c r="K196" s="762"/>
      <c r="L196" s="762"/>
      <c r="M196" s="762"/>
      <c r="N196" s="762" t="s">
        <v>142</v>
      </c>
      <c r="O196" s="762"/>
      <c r="P196" s="762"/>
      <c r="Q196" s="762"/>
      <c r="R196" s="762"/>
      <c r="S196" s="762" t="s">
        <v>99</v>
      </c>
      <c r="T196" s="762"/>
      <c r="U196" s="762"/>
    </row>
    <row r="197" spans="1:26" ht="15" customHeight="1" x14ac:dyDescent="0.2">
      <c r="B197" s="758"/>
      <c r="C197" s="758"/>
      <c r="D197" s="759"/>
      <c r="E197" s="759"/>
      <c r="F197" s="759"/>
      <c r="G197" s="778" t="s">
        <v>143</v>
      </c>
      <c r="H197" s="759"/>
      <c r="I197" s="759"/>
      <c r="J197" s="778" t="s">
        <v>144</v>
      </c>
      <c r="K197" s="778"/>
      <c r="L197" s="778" t="s">
        <v>145</v>
      </c>
      <c r="M197" s="778"/>
      <c r="N197" s="200" t="s">
        <v>146</v>
      </c>
      <c r="O197" s="200" t="s">
        <v>147</v>
      </c>
      <c r="P197" s="200" t="s">
        <v>148</v>
      </c>
      <c r="Q197" s="778" t="s">
        <v>149</v>
      </c>
      <c r="R197" s="778"/>
      <c r="S197" s="762"/>
      <c r="T197" s="762"/>
      <c r="U197" s="762"/>
    </row>
    <row r="198" spans="1:26" ht="15" customHeight="1" x14ac:dyDescent="0.25">
      <c r="B198" s="302" t="s">
        <v>150</v>
      </c>
      <c r="C198" s="224"/>
      <c r="D198" s="855" t="s">
        <v>52</v>
      </c>
      <c r="E198" s="838"/>
      <c r="F198" s="79" t="s">
        <v>152</v>
      </c>
      <c r="G198" s="863">
        <v>1137653386</v>
      </c>
      <c r="H198" s="863"/>
      <c r="I198" s="863"/>
      <c r="J198" s="857" t="s">
        <v>321</v>
      </c>
      <c r="K198" s="857"/>
      <c r="L198" s="839" t="s">
        <v>322</v>
      </c>
      <c r="M198" s="840"/>
      <c r="N198" s="116">
        <v>923770253.59000003</v>
      </c>
      <c r="O198" s="59">
        <f>137.71/111.82</f>
        <v>1.2315328206045431</v>
      </c>
      <c r="P198" s="114" t="s">
        <v>260</v>
      </c>
      <c r="Q198" s="801">
        <f t="shared" ref="Q198:Q220" si="13">+G198/O198</f>
        <v>923770253.59465539</v>
      </c>
      <c r="R198" s="803"/>
      <c r="S198" s="222" t="s">
        <v>244</v>
      </c>
      <c r="T198" s="222"/>
      <c r="U198" s="222"/>
    </row>
    <row r="199" spans="1:26" ht="15" customHeight="1" x14ac:dyDescent="0.25">
      <c r="B199" s="302" t="s">
        <v>154</v>
      </c>
      <c r="C199" s="224"/>
      <c r="D199" s="838" t="s">
        <v>52</v>
      </c>
      <c r="E199" s="838"/>
      <c r="F199" s="79" t="s">
        <v>152</v>
      </c>
      <c r="G199" s="863">
        <v>1138975183</v>
      </c>
      <c r="H199" s="863"/>
      <c r="I199" s="863"/>
      <c r="J199" s="857" t="s">
        <v>323</v>
      </c>
      <c r="K199" s="857"/>
      <c r="L199" s="839" t="s">
        <v>324</v>
      </c>
      <c r="M199" s="840"/>
      <c r="N199" s="116">
        <v>923770253.59000003</v>
      </c>
      <c r="O199" s="59">
        <f>137.87/111.82</f>
        <v>1.2329636916472904</v>
      </c>
      <c r="P199" s="114" t="s">
        <v>263</v>
      </c>
      <c r="Q199" s="801">
        <f t="shared" si="13"/>
        <v>923770254.31972146</v>
      </c>
      <c r="R199" s="803"/>
      <c r="S199" s="222" t="s">
        <v>244</v>
      </c>
      <c r="T199" s="222"/>
      <c r="U199" s="222"/>
      <c r="V199" s="865"/>
      <c r="W199" s="865"/>
      <c r="X199" s="866"/>
      <c r="Y199" s="866"/>
      <c r="Z199" s="866"/>
    </row>
    <row r="200" spans="1:26" ht="15" customHeight="1" x14ac:dyDescent="0.25">
      <c r="B200" s="302" t="s">
        <v>156</v>
      </c>
      <c r="C200" s="224"/>
      <c r="D200" s="838" t="s">
        <v>52</v>
      </c>
      <c r="E200" s="838"/>
      <c r="F200" s="79" t="s">
        <v>152</v>
      </c>
      <c r="G200" s="863">
        <v>1139966530</v>
      </c>
      <c r="H200" s="863"/>
      <c r="I200" s="863"/>
      <c r="J200" s="857" t="s">
        <v>325</v>
      </c>
      <c r="K200" s="857"/>
      <c r="L200" s="839" t="s">
        <v>326</v>
      </c>
      <c r="M200" s="840"/>
      <c r="N200" s="116">
        <v>923770253.59000003</v>
      </c>
      <c r="O200" s="59">
        <f>137.99/111.82</f>
        <v>1.2340368449293508</v>
      </c>
      <c r="P200" s="114" t="s">
        <v>327</v>
      </c>
      <c r="Q200" s="801">
        <f t="shared" si="13"/>
        <v>923770254.25465608</v>
      </c>
      <c r="R200" s="803"/>
      <c r="S200" s="222" t="s">
        <v>244</v>
      </c>
      <c r="T200" s="222"/>
      <c r="U200" s="222"/>
    </row>
    <row r="201" spans="1:26" ht="15" customHeight="1" x14ac:dyDescent="0.25">
      <c r="B201" s="302" t="s">
        <v>158</v>
      </c>
      <c r="C201" s="224"/>
      <c r="D201" s="838" t="s">
        <v>52</v>
      </c>
      <c r="E201" s="838"/>
      <c r="F201" s="79" t="s">
        <v>152</v>
      </c>
      <c r="G201" s="863">
        <v>1140462203</v>
      </c>
      <c r="H201" s="863"/>
      <c r="I201" s="863"/>
      <c r="J201" s="857" t="s">
        <v>328</v>
      </c>
      <c r="K201" s="857"/>
      <c r="L201" s="839" t="s">
        <v>288</v>
      </c>
      <c r="M201" s="840"/>
      <c r="N201" s="116">
        <v>923770253.59000003</v>
      </c>
      <c r="O201" s="59">
        <f>138.05/111.82</f>
        <v>1.2345734215703812</v>
      </c>
      <c r="P201" s="114" t="s">
        <v>329</v>
      </c>
      <c r="Q201" s="801">
        <f t="shared" si="13"/>
        <v>923770253.81716752</v>
      </c>
      <c r="R201" s="803"/>
      <c r="S201" s="222" t="s">
        <v>244</v>
      </c>
      <c r="T201" s="222"/>
      <c r="U201" s="222"/>
    </row>
    <row r="202" spans="1:26" ht="15" customHeight="1" x14ac:dyDescent="0.25">
      <c r="B202" s="302" t="s">
        <v>160</v>
      </c>
      <c r="C202" s="224"/>
      <c r="D202" s="838" t="s">
        <v>52</v>
      </c>
      <c r="E202" s="838"/>
      <c r="F202" s="79" t="s">
        <v>152</v>
      </c>
      <c r="G202" s="863">
        <v>1140627428</v>
      </c>
      <c r="H202" s="863"/>
      <c r="I202" s="863"/>
      <c r="J202" s="857" t="s">
        <v>330</v>
      </c>
      <c r="K202" s="857"/>
      <c r="L202" s="839" t="s">
        <v>331</v>
      </c>
      <c r="M202" s="840"/>
      <c r="N202" s="116">
        <v>923770253.59000003</v>
      </c>
      <c r="O202" s="59">
        <f>138.07/111.82</f>
        <v>1.2347522804507245</v>
      </c>
      <c r="P202" s="114" t="s">
        <v>332</v>
      </c>
      <c r="Q202" s="801">
        <f t="shared" si="13"/>
        <v>923770254.21134198</v>
      </c>
      <c r="R202" s="803"/>
      <c r="S202" s="222" t="s">
        <v>244</v>
      </c>
      <c r="T202" s="222"/>
      <c r="U202" s="222"/>
    </row>
    <row r="203" spans="1:26" ht="15" customHeight="1" x14ac:dyDescent="0.25">
      <c r="B203" s="302" t="s">
        <v>162</v>
      </c>
      <c r="C203" s="224"/>
      <c r="D203" s="838" t="s">
        <v>52</v>
      </c>
      <c r="E203" s="838"/>
      <c r="F203" s="79" t="s">
        <v>152</v>
      </c>
      <c r="G203" s="863">
        <v>1142692734</v>
      </c>
      <c r="H203" s="863"/>
      <c r="I203" s="863"/>
      <c r="J203" s="857" t="s">
        <v>333</v>
      </c>
      <c r="K203" s="857"/>
      <c r="L203" s="839" t="s">
        <v>334</v>
      </c>
      <c r="M203" s="840"/>
      <c r="N203" s="116">
        <v>923770253.59000003</v>
      </c>
      <c r="O203" s="59">
        <f>138.32/111.82</f>
        <v>1.2369880164550171</v>
      </c>
      <c r="P203" s="114" t="s">
        <v>335</v>
      </c>
      <c r="Q203" s="801">
        <f t="shared" si="13"/>
        <v>923770253.87420464</v>
      </c>
      <c r="R203" s="803"/>
      <c r="S203" s="222" t="s">
        <v>244</v>
      </c>
      <c r="T203" s="222"/>
      <c r="U203" s="222"/>
    </row>
    <row r="204" spans="1:26" ht="15" customHeight="1" x14ac:dyDescent="0.25">
      <c r="B204" s="302" t="s">
        <v>164</v>
      </c>
      <c r="C204" s="224"/>
      <c r="D204" s="838" t="s">
        <v>52</v>
      </c>
      <c r="E204" s="838"/>
      <c r="F204" s="79" t="s">
        <v>152</v>
      </c>
      <c r="G204" s="863">
        <v>1147071184</v>
      </c>
      <c r="H204" s="863"/>
      <c r="I204" s="863"/>
      <c r="J204" s="857" t="s">
        <v>336</v>
      </c>
      <c r="K204" s="857"/>
      <c r="L204" s="839" t="s">
        <v>315</v>
      </c>
      <c r="M204" s="840"/>
      <c r="N204" s="116">
        <v>923770253.59000003</v>
      </c>
      <c r="O204" s="59">
        <f>138.85/111.82</f>
        <v>1.2417277767841173</v>
      </c>
      <c r="P204" s="114" t="s">
        <v>337</v>
      </c>
      <c r="Q204" s="801">
        <f t="shared" si="13"/>
        <v>923770254.19431043</v>
      </c>
      <c r="R204" s="803"/>
      <c r="S204" s="222" t="s">
        <v>244</v>
      </c>
      <c r="T204" s="222"/>
      <c r="U204" s="222"/>
    </row>
    <row r="205" spans="1:26" ht="15" customHeight="1" x14ac:dyDescent="0.25">
      <c r="B205" s="302" t="s">
        <v>166</v>
      </c>
      <c r="C205" s="224"/>
      <c r="D205" s="838" t="s">
        <v>52</v>
      </c>
      <c r="E205" s="838"/>
      <c r="F205" s="79" t="s">
        <v>152</v>
      </c>
      <c r="G205" s="863">
        <v>1154258450</v>
      </c>
      <c r="H205" s="863"/>
      <c r="I205" s="863"/>
      <c r="J205" s="857" t="s">
        <v>338</v>
      </c>
      <c r="K205" s="857"/>
      <c r="L205" s="839" t="s">
        <v>339</v>
      </c>
      <c r="M205" s="840"/>
      <c r="N205" s="116">
        <v>923770253.59000003</v>
      </c>
      <c r="O205" s="59">
        <f>139.72/111.82</f>
        <v>1.2495081380790556</v>
      </c>
      <c r="P205" s="114" t="s">
        <v>340</v>
      </c>
      <c r="Q205" s="801">
        <f t="shared" si="13"/>
        <v>923770253.9292872</v>
      </c>
      <c r="R205" s="803"/>
      <c r="S205" s="222" t="s">
        <v>244</v>
      </c>
      <c r="T205" s="222"/>
      <c r="U205" s="222"/>
    </row>
    <row r="206" spans="1:26" ht="15" customHeight="1" x14ac:dyDescent="0.25">
      <c r="B206" s="302" t="s">
        <v>248</v>
      </c>
      <c r="C206" s="224"/>
      <c r="D206" s="867" t="s">
        <v>52</v>
      </c>
      <c r="E206" s="868"/>
      <c r="F206" s="79" t="s">
        <v>152</v>
      </c>
      <c r="G206" s="863">
        <v>1162437063</v>
      </c>
      <c r="H206" s="863"/>
      <c r="I206" s="863"/>
      <c r="J206" s="857" t="s">
        <v>341</v>
      </c>
      <c r="K206" s="857"/>
      <c r="L206" s="839" t="s">
        <v>342</v>
      </c>
      <c r="M206" s="840"/>
      <c r="N206" s="116">
        <v>923770253.59000003</v>
      </c>
      <c r="O206" s="59">
        <f>140.71/111.82</f>
        <v>1.2583616526560546</v>
      </c>
      <c r="P206" s="114" t="s">
        <v>343</v>
      </c>
      <c r="Q206" s="801">
        <f t="shared" si="13"/>
        <v>923770253.60429239</v>
      </c>
      <c r="R206" s="803"/>
      <c r="S206" s="222" t="s">
        <v>244</v>
      </c>
      <c r="T206" s="222"/>
      <c r="U206" s="222"/>
    </row>
    <row r="207" spans="1:26" ht="15" customHeight="1" x14ac:dyDescent="0.25">
      <c r="B207" s="302" t="s">
        <v>250</v>
      </c>
      <c r="C207" s="224"/>
      <c r="D207" s="838" t="s">
        <v>52</v>
      </c>
      <c r="E207" s="838"/>
      <c r="F207" s="79" t="s">
        <v>152</v>
      </c>
      <c r="G207" s="863">
        <v>1165245880</v>
      </c>
      <c r="H207" s="863"/>
      <c r="I207" s="863"/>
      <c r="J207" s="857" t="s">
        <v>344</v>
      </c>
      <c r="K207" s="857"/>
      <c r="L207" s="839" t="s">
        <v>345</v>
      </c>
      <c r="M207" s="840"/>
      <c r="N207" s="116">
        <v>923770253.59000003</v>
      </c>
      <c r="O207" s="119">
        <f>141.05/111.82</f>
        <v>1.2614022536218925</v>
      </c>
      <c r="P207" s="114" t="s">
        <v>346</v>
      </c>
      <c r="Q207" s="801">
        <f t="shared" si="13"/>
        <v>923770253.82204878</v>
      </c>
      <c r="R207" s="803"/>
      <c r="S207" s="222" t="s">
        <v>244</v>
      </c>
      <c r="T207" s="222"/>
      <c r="U207" s="222"/>
    </row>
    <row r="208" spans="1:26" ht="15" customHeight="1" x14ac:dyDescent="0.25">
      <c r="B208" s="302" t="s">
        <v>252</v>
      </c>
      <c r="C208" s="224"/>
      <c r="D208" s="838" t="s">
        <v>52</v>
      </c>
      <c r="E208" s="838"/>
      <c r="F208" s="79" t="s">
        <v>152</v>
      </c>
      <c r="G208" s="863">
        <v>1170615677</v>
      </c>
      <c r="H208" s="863"/>
      <c r="I208" s="863"/>
      <c r="J208" s="857" t="s">
        <v>437</v>
      </c>
      <c r="K208" s="857"/>
      <c r="L208" s="839" t="s">
        <v>427</v>
      </c>
      <c r="M208" s="840"/>
      <c r="N208" s="116">
        <v>923770253.59000003</v>
      </c>
      <c r="O208" s="119">
        <f>141.7/111.82</f>
        <v>1.2672151672330532</v>
      </c>
      <c r="P208" s="114" t="s">
        <v>291</v>
      </c>
      <c r="Q208" s="801">
        <f t="shared" si="13"/>
        <v>923770254.07297099</v>
      </c>
      <c r="R208" s="803"/>
      <c r="S208" s="222" t="s">
        <v>244</v>
      </c>
      <c r="T208" s="222"/>
      <c r="U208" s="222"/>
    </row>
    <row r="209" spans="2:21" ht="15" customHeight="1" x14ac:dyDescent="0.25">
      <c r="B209" s="302" t="s">
        <v>254</v>
      </c>
      <c r="C209" s="224"/>
      <c r="D209" s="867" t="s">
        <v>52</v>
      </c>
      <c r="E209" s="868"/>
      <c r="F209" s="79" t="s">
        <v>152</v>
      </c>
      <c r="G209" s="863">
        <v>1173589718</v>
      </c>
      <c r="H209" s="863"/>
      <c r="I209" s="863"/>
      <c r="J209" s="857" t="s">
        <v>438</v>
      </c>
      <c r="K209" s="857"/>
      <c r="L209" s="839" t="s">
        <v>439</v>
      </c>
      <c r="M209" s="840"/>
      <c r="N209" s="116">
        <v>923770253.59000003</v>
      </c>
      <c r="O209" s="119">
        <f>142.06/111.82</f>
        <v>1.2704346270792346</v>
      </c>
      <c r="P209" s="114" t="s">
        <v>440</v>
      </c>
      <c r="Q209" s="801">
        <f t="shared" si="13"/>
        <v>923770253.88399255</v>
      </c>
      <c r="R209" s="803"/>
      <c r="S209" s="222" t="s">
        <v>244</v>
      </c>
      <c r="T209" s="222"/>
      <c r="U209" s="222"/>
    </row>
    <row r="210" spans="2:21" ht="15" customHeight="1" x14ac:dyDescent="0.25">
      <c r="B210" s="302" t="s">
        <v>256</v>
      </c>
      <c r="C210" s="224"/>
      <c r="D210" s="838" t="s">
        <v>52</v>
      </c>
      <c r="E210" s="838"/>
      <c r="F210" s="79" t="s">
        <v>152</v>
      </c>
      <c r="G210" s="863">
        <v>1175407188</v>
      </c>
      <c r="H210" s="863"/>
      <c r="I210" s="863"/>
      <c r="J210" s="857" t="s">
        <v>446</v>
      </c>
      <c r="K210" s="857"/>
      <c r="L210" s="839" t="s">
        <v>447</v>
      </c>
      <c r="M210" s="840"/>
      <c r="N210" s="116">
        <v>923770253.59000003</v>
      </c>
      <c r="O210" s="119">
        <f>142.28/111.82</f>
        <v>1.272402074763012</v>
      </c>
      <c r="P210" s="114" t="s">
        <v>448</v>
      </c>
      <c r="Q210" s="801">
        <f t="shared" si="13"/>
        <v>923770254.16193414</v>
      </c>
      <c r="R210" s="803"/>
      <c r="S210" s="222" t="s">
        <v>244</v>
      </c>
      <c r="T210" s="222"/>
      <c r="U210" s="222"/>
    </row>
    <row r="211" spans="2:21" ht="15" customHeight="1" x14ac:dyDescent="0.25">
      <c r="B211" s="302" t="s">
        <v>258</v>
      </c>
      <c r="C211" s="224"/>
      <c r="D211" s="838" t="s">
        <v>52</v>
      </c>
      <c r="E211" s="838"/>
      <c r="F211" s="79" t="s">
        <v>152</v>
      </c>
      <c r="G211" s="863">
        <v>1173920167</v>
      </c>
      <c r="H211" s="863"/>
      <c r="I211" s="863"/>
      <c r="J211" s="857" t="s">
        <v>451</v>
      </c>
      <c r="K211" s="857"/>
      <c r="L211" s="839" t="s">
        <v>452</v>
      </c>
      <c r="M211" s="840"/>
      <c r="N211" s="116">
        <v>923770253.59000003</v>
      </c>
      <c r="O211" s="119">
        <f>142.1/111.82</f>
        <v>1.2707923448399214</v>
      </c>
      <c r="P211" s="114" t="s">
        <v>453</v>
      </c>
      <c r="Q211" s="801">
        <f t="shared" si="13"/>
        <v>923770253.86305404</v>
      </c>
      <c r="R211" s="803"/>
      <c r="S211" s="222" t="s">
        <v>244</v>
      </c>
      <c r="T211" s="222"/>
      <c r="U211" s="222"/>
    </row>
    <row r="212" spans="2:21" ht="15" customHeight="1" x14ac:dyDescent="0.25">
      <c r="B212" s="302" t="s">
        <v>261</v>
      </c>
      <c r="C212" s="224"/>
      <c r="D212" s="838" t="s">
        <v>52</v>
      </c>
      <c r="E212" s="838"/>
      <c r="F212" s="79" t="s">
        <v>152</v>
      </c>
      <c r="G212" s="863">
        <v>1177224657</v>
      </c>
      <c r="H212" s="863"/>
      <c r="I212" s="863"/>
      <c r="J212" s="857" t="s">
        <v>472</v>
      </c>
      <c r="K212" s="857"/>
      <c r="L212" s="839" t="s">
        <v>475</v>
      </c>
      <c r="M212" s="840"/>
      <c r="N212" s="116">
        <v>923770253.59000003</v>
      </c>
      <c r="O212" s="119">
        <f>142.5/111.82</f>
        <v>1.2743695224467895</v>
      </c>
      <c r="P212" s="114" t="s">
        <v>476</v>
      </c>
      <c r="Q212" s="801">
        <f t="shared" si="13"/>
        <v>923770253.65431583</v>
      </c>
      <c r="R212" s="803"/>
      <c r="S212" s="1051" t="s">
        <v>1052</v>
      </c>
      <c r="T212" s="1051"/>
      <c r="U212" s="1051"/>
    </row>
    <row r="213" spans="2:21" ht="15" customHeight="1" x14ac:dyDescent="0.25">
      <c r="B213" s="302" t="s">
        <v>264</v>
      </c>
      <c r="C213" s="224"/>
      <c r="D213" s="838" t="s">
        <v>52</v>
      </c>
      <c r="E213" s="838"/>
      <c r="F213" s="79" t="s">
        <v>152</v>
      </c>
      <c r="G213" s="863">
        <v>1177224657</v>
      </c>
      <c r="H213" s="863"/>
      <c r="I213" s="863"/>
      <c r="J213" s="857" t="s">
        <v>477</v>
      </c>
      <c r="K213" s="857"/>
      <c r="L213" s="839" t="s">
        <v>475</v>
      </c>
      <c r="M213" s="840"/>
      <c r="N213" s="116">
        <v>923770253.59000003</v>
      </c>
      <c r="O213" s="119">
        <f>142.5/111.82</f>
        <v>1.2743695224467895</v>
      </c>
      <c r="P213" s="114" t="s">
        <v>478</v>
      </c>
      <c r="Q213" s="801">
        <f t="shared" si="13"/>
        <v>923770253.65431583</v>
      </c>
      <c r="R213" s="803"/>
      <c r="S213" s="222" t="s">
        <v>244</v>
      </c>
      <c r="T213" s="222"/>
      <c r="U213" s="222"/>
    </row>
    <row r="214" spans="2:21" ht="15" customHeight="1" x14ac:dyDescent="0.2"/>
    <row r="215" spans="2:21" ht="15.75" customHeight="1" x14ac:dyDescent="0.25">
      <c r="B215" s="302" t="s">
        <v>268</v>
      </c>
      <c r="C215" s="224"/>
      <c r="D215" s="838" t="s">
        <v>52</v>
      </c>
      <c r="E215" s="838"/>
      <c r="F215" s="79" t="s">
        <v>152</v>
      </c>
      <c r="G215" s="863">
        <v>1178629066</v>
      </c>
      <c r="H215" s="863"/>
      <c r="I215" s="863"/>
      <c r="J215" s="857" t="s">
        <v>483</v>
      </c>
      <c r="K215" s="857"/>
      <c r="L215" s="844">
        <v>43431</v>
      </c>
      <c r="M215" s="840"/>
      <c r="N215" s="116">
        <v>923770253.59000003</v>
      </c>
      <c r="O215" s="119">
        <f>142.67/111.82</f>
        <v>1.2758898229297084</v>
      </c>
      <c r="P215" s="114" t="s">
        <v>478</v>
      </c>
      <c r="Q215" s="801">
        <f t="shared" ref="Q215" si="14">+G215/O215</f>
        <v>923770254.15378153</v>
      </c>
      <c r="R215" s="803"/>
      <c r="S215" s="222" t="s">
        <v>244</v>
      </c>
      <c r="T215" s="222"/>
      <c r="U215" s="222"/>
    </row>
    <row r="216" spans="2:21" ht="15.75" customHeight="1" x14ac:dyDescent="0.25">
      <c r="B216" s="302" t="s">
        <v>272</v>
      </c>
      <c r="C216" s="224"/>
      <c r="D216" s="838" t="s">
        <v>52</v>
      </c>
      <c r="E216" s="838"/>
      <c r="F216" s="79" t="s">
        <v>152</v>
      </c>
      <c r="G216" s="863">
        <v>1180033474</v>
      </c>
      <c r="H216" s="863"/>
      <c r="I216" s="863"/>
      <c r="J216" s="857" t="s">
        <v>496</v>
      </c>
      <c r="K216" s="857"/>
      <c r="L216" s="869">
        <v>43445</v>
      </c>
      <c r="M216" s="840"/>
      <c r="N216" s="116">
        <v>923770253.59000003</v>
      </c>
      <c r="O216" s="119">
        <f>142.84/111.82</f>
        <v>1.2774101234126276</v>
      </c>
      <c r="P216" s="114" t="s">
        <v>495</v>
      </c>
      <c r="Q216" s="801">
        <f>+G216/O216</f>
        <v>923770253.86922419</v>
      </c>
      <c r="R216" s="803"/>
      <c r="S216" s="222" t="s">
        <v>244</v>
      </c>
      <c r="T216" s="222"/>
      <c r="U216" s="222"/>
    </row>
    <row r="217" spans="2:21" ht="15.75" customHeight="1" x14ac:dyDescent="0.25">
      <c r="B217" s="302" t="s">
        <v>374</v>
      </c>
      <c r="C217" s="224"/>
      <c r="D217" s="838" t="s">
        <v>52</v>
      </c>
      <c r="E217" s="838"/>
      <c r="F217" s="79" t="s">
        <v>152</v>
      </c>
      <c r="G217" s="863">
        <v>1180033474</v>
      </c>
      <c r="H217" s="863"/>
      <c r="I217" s="863"/>
      <c r="J217" s="857" t="s">
        <v>497</v>
      </c>
      <c r="K217" s="857"/>
      <c r="L217" s="869">
        <v>43445</v>
      </c>
      <c r="M217" s="840"/>
      <c r="N217" s="116">
        <v>923770253.59000003</v>
      </c>
      <c r="O217" s="119">
        <f>142.84/111.82</f>
        <v>1.2774101234126276</v>
      </c>
      <c r="P217" s="114" t="s">
        <v>495</v>
      </c>
      <c r="Q217" s="801">
        <f t="shared" ref="Q217" si="15">+G217/O217</f>
        <v>923770253.86922419</v>
      </c>
      <c r="R217" s="803"/>
      <c r="S217" s="222" t="s">
        <v>244</v>
      </c>
      <c r="T217" s="222"/>
      <c r="U217" s="222"/>
    </row>
    <row r="218" spans="2:21" ht="56.25" customHeight="1" x14ac:dyDescent="0.25">
      <c r="B218" s="302" t="s">
        <v>376</v>
      </c>
      <c r="C218" s="224"/>
      <c r="D218" s="838" t="s">
        <v>52</v>
      </c>
      <c r="E218" s="838"/>
      <c r="F218" s="79" t="s">
        <v>152</v>
      </c>
      <c r="G218" s="863">
        <v>1190690455</v>
      </c>
      <c r="H218" s="863"/>
      <c r="I218" s="863"/>
      <c r="J218" s="857" t="s">
        <v>510</v>
      </c>
      <c r="K218" s="857"/>
      <c r="L218" s="869">
        <v>43515</v>
      </c>
      <c r="M218" s="840"/>
      <c r="N218" s="116">
        <v>923770253.59000003</v>
      </c>
      <c r="O218" s="119">
        <f>100.6/78.05</f>
        <v>1.2889173606662396</v>
      </c>
      <c r="P218" s="114" t="s">
        <v>511</v>
      </c>
      <c r="Q218" s="801">
        <f t="shared" si="13"/>
        <v>923791153.20825052</v>
      </c>
      <c r="R218" s="803"/>
      <c r="S218" s="222" t="s">
        <v>244</v>
      </c>
      <c r="T218" s="222"/>
      <c r="U218" s="222"/>
    </row>
    <row r="219" spans="2:21" ht="20.25" customHeight="1" x14ac:dyDescent="0.25">
      <c r="B219" s="302" t="s">
        <v>378</v>
      </c>
      <c r="C219" s="224"/>
      <c r="D219" s="838" t="s">
        <v>52</v>
      </c>
      <c r="E219" s="838"/>
      <c r="F219" s="79" t="s">
        <v>152</v>
      </c>
      <c r="G219" s="863">
        <v>1197547273</v>
      </c>
      <c r="H219" s="863"/>
      <c r="I219" s="863"/>
      <c r="J219" s="857" t="s">
        <v>519</v>
      </c>
      <c r="K219" s="857"/>
      <c r="L219" s="869">
        <v>43544</v>
      </c>
      <c r="M219" s="840"/>
      <c r="N219" s="116">
        <v>923770253.59000003</v>
      </c>
      <c r="O219" s="119">
        <f>101.18/78.05</f>
        <v>1.2963484945547727</v>
      </c>
      <c r="P219" s="114" t="s">
        <v>520</v>
      </c>
      <c r="Q219" s="801">
        <f t="shared" si="13"/>
        <v>923784983.76803708</v>
      </c>
      <c r="R219" s="803"/>
      <c r="S219" s="222" t="s">
        <v>244</v>
      </c>
      <c r="T219" s="222"/>
      <c r="U219" s="222"/>
    </row>
    <row r="220" spans="2:21" ht="50.25" customHeight="1" x14ac:dyDescent="0.25">
      <c r="B220" s="302" t="s">
        <v>380</v>
      </c>
      <c r="C220" s="224"/>
      <c r="D220" s="838" t="s">
        <v>52</v>
      </c>
      <c r="E220" s="838"/>
      <c r="F220" s="79" t="s">
        <v>152</v>
      </c>
      <c r="G220" s="863">
        <v>1202759891</v>
      </c>
      <c r="H220" s="863"/>
      <c r="I220" s="863"/>
      <c r="J220" s="857" t="s">
        <v>581</v>
      </c>
      <c r="K220" s="857"/>
      <c r="L220" s="869">
        <v>43580</v>
      </c>
      <c r="M220" s="840"/>
      <c r="N220" s="116">
        <v>923770253.59000003</v>
      </c>
      <c r="O220" s="119">
        <f>101.62/78.05</f>
        <v>1.3019859064702115</v>
      </c>
      <c r="P220" s="114" t="s">
        <v>522</v>
      </c>
      <c r="Q220" s="801">
        <f t="shared" si="13"/>
        <v>923788717.6987797</v>
      </c>
      <c r="R220" s="803"/>
      <c r="S220" s="222" t="s">
        <v>244</v>
      </c>
      <c r="T220" s="222"/>
      <c r="U220" s="222"/>
    </row>
    <row r="221" spans="2:21" ht="50.25" customHeight="1" x14ac:dyDescent="0.25">
      <c r="B221" s="302" t="s">
        <v>622</v>
      </c>
      <c r="C221" s="224"/>
      <c r="D221" s="838" t="s">
        <v>52</v>
      </c>
      <c r="E221" s="838"/>
      <c r="F221" s="79" t="s">
        <v>152</v>
      </c>
      <c r="G221" s="863">
        <v>3521531954</v>
      </c>
      <c r="H221" s="863"/>
      <c r="I221" s="863"/>
      <c r="J221" s="857" t="s">
        <v>613</v>
      </c>
      <c r="K221" s="857"/>
      <c r="L221" s="869">
        <v>43612</v>
      </c>
      <c r="M221" s="840"/>
      <c r="N221" s="116">
        <v>923770253.59000003</v>
      </c>
      <c r="O221" s="119">
        <f>102.12/78.05</f>
        <v>1.3083920563741192</v>
      </c>
      <c r="P221" s="114" t="s">
        <v>582</v>
      </c>
      <c r="Q221" s="801">
        <f>+G221/O221</f>
        <v>2691495975.4181356</v>
      </c>
      <c r="R221" s="803"/>
      <c r="S221" s="222" t="s">
        <v>670</v>
      </c>
      <c r="T221" s="222"/>
      <c r="U221" s="222"/>
    </row>
    <row r="222" spans="2:21" ht="43.5" customHeight="1" x14ac:dyDescent="0.25">
      <c r="B222" s="302"/>
      <c r="C222" s="224"/>
      <c r="D222" s="838" t="s">
        <v>52</v>
      </c>
      <c r="E222" s="838"/>
      <c r="F222" s="79"/>
      <c r="G222" s="863"/>
      <c r="H222" s="863"/>
      <c r="I222" s="863"/>
      <c r="J222" s="857"/>
      <c r="K222" s="857"/>
      <c r="L222" s="869"/>
      <c r="M222" s="840"/>
      <c r="N222" s="116">
        <f>+N221</f>
        <v>923770253.59000003</v>
      </c>
      <c r="O222" s="119"/>
      <c r="P222" s="114"/>
      <c r="Q222" s="801"/>
      <c r="R222" s="803"/>
      <c r="S222" s="222" t="s">
        <v>671</v>
      </c>
      <c r="T222" s="222"/>
      <c r="U222" s="222"/>
    </row>
    <row r="223" spans="2:21" ht="34.5" customHeight="1" x14ac:dyDescent="0.25">
      <c r="B223" s="302"/>
      <c r="C223" s="224"/>
      <c r="D223" s="838" t="s">
        <v>52</v>
      </c>
      <c r="E223" s="838"/>
      <c r="F223" s="79"/>
      <c r="G223" s="863"/>
      <c r="H223" s="863"/>
      <c r="I223" s="863"/>
      <c r="J223" s="857"/>
      <c r="K223" s="857"/>
      <c r="L223" s="869"/>
      <c r="M223" s="840"/>
      <c r="N223" s="116">
        <v>852687174</v>
      </c>
      <c r="O223" s="119"/>
      <c r="P223" s="114"/>
      <c r="Q223" s="801"/>
      <c r="R223" s="803"/>
      <c r="S223" s="222" t="s">
        <v>672</v>
      </c>
      <c r="T223" s="222"/>
      <c r="U223" s="222"/>
    </row>
    <row r="224" spans="2:21" ht="61.5" customHeight="1" x14ac:dyDescent="0.25">
      <c r="B224" s="302" t="s">
        <v>623</v>
      </c>
      <c r="C224" s="224"/>
      <c r="D224" s="838" t="s">
        <v>52</v>
      </c>
      <c r="E224" s="838"/>
      <c r="F224" s="79" t="s">
        <v>152</v>
      </c>
      <c r="G224" s="863">
        <v>0</v>
      </c>
      <c r="H224" s="863"/>
      <c r="I224" s="863"/>
      <c r="J224" s="857" t="s">
        <v>624</v>
      </c>
      <c r="K224" s="857"/>
      <c r="L224" s="869"/>
      <c r="M224" s="840"/>
      <c r="N224" s="116">
        <v>852687174</v>
      </c>
      <c r="O224" s="119">
        <f>103.03/78.05</f>
        <v>1.3200512491992313</v>
      </c>
      <c r="P224" s="114" t="s">
        <v>674</v>
      </c>
      <c r="Q224" s="801">
        <f t="shared" ref="Q224:Q232" si="16">+G224/O224</f>
        <v>0</v>
      </c>
      <c r="R224" s="803"/>
      <c r="S224" s="222" t="s">
        <v>675</v>
      </c>
      <c r="T224" s="222"/>
      <c r="U224" s="222"/>
    </row>
    <row r="225" spans="1:21" ht="27" customHeight="1" x14ac:dyDescent="0.25">
      <c r="B225" s="302" t="s">
        <v>676</v>
      </c>
      <c r="C225" s="224"/>
      <c r="D225" s="838" t="s">
        <v>52</v>
      </c>
      <c r="E225" s="838"/>
      <c r="F225" s="79" t="s">
        <v>152</v>
      </c>
      <c r="G225" s="863">
        <v>0</v>
      </c>
      <c r="H225" s="863"/>
      <c r="I225" s="863"/>
      <c r="J225" s="857" t="s">
        <v>677</v>
      </c>
      <c r="K225" s="857"/>
      <c r="L225" s="869"/>
      <c r="M225" s="840"/>
      <c r="N225" s="116">
        <v>852687174</v>
      </c>
      <c r="O225" s="119">
        <f>103.03/78.05</f>
        <v>1.3200512491992313</v>
      </c>
      <c r="P225" s="114" t="s">
        <v>678</v>
      </c>
      <c r="Q225" s="801">
        <f t="shared" si="16"/>
        <v>0</v>
      </c>
      <c r="R225" s="803"/>
      <c r="S225" s="222" t="s">
        <v>675</v>
      </c>
      <c r="T225" s="222"/>
      <c r="U225" s="222"/>
    </row>
    <row r="226" spans="1:21" ht="27" customHeight="1" x14ac:dyDescent="0.25">
      <c r="B226" s="302" t="s">
        <v>679</v>
      </c>
      <c r="C226" s="224"/>
      <c r="D226" s="838" t="s">
        <v>52</v>
      </c>
      <c r="E226" s="838"/>
      <c r="F226" s="79" t="s">
        <v>152</v>
      </c>
      <c r="G226" s="863">
        <v>5655984726</v>
      </c>
      <c r="H226" s="863"/>
      <c r="I226" s="863"/>
      <c r="J226" s="857" t="s">
        <v>680</v>
      </c>
      <c r="K226" s="857"/>
      <c r="L226" s="869">
        <v>43748</v>
      </c>
      <c r="M226" s="840"/>
      <c r="N226" s="116">
        <v>852687174</v>
      </c>
      <c r="O226" s="119">
        <f>103.26/78.05</f>
        <v>1.322998078155029</v>
      </c>
      <c r="P226" s="114" t="s">
        <v>681</v>
      </c>
      <c r="Q226" s="801">
        <f t="shared" si="16"/>
        <v>4275126940.3864026</v>
      </c>
      <c r="R226" s="803"/>
      <c r="S226" s="222" t="s">
        <v>682</v>
      </c>
      <c r="T226" s="222"/>
      <c r="U226" s="222"/>
    </row>
    <row r="227" spans="1:21" ht="15.75" customHeight="1" x14ac:dyDescent="0.25">
      <c r="B227" s="302" t="s">
        <v>683</v>
      </c>
      <c r="C227" s="224"/>
      <c r="D227" s="838" t="s">
        <v>52</v>
      </c>
      <c r="E227" s="838"/>
      <c r="F227" s="79" t="s">
        <v>152</v>
      </c>
      <c r="G227" s="863">
        <v>0</v>
      </c>
      <c r="H227" s="863"/>
      <c r="I227" s="863"/>
      <c r="J227" s="857" t="s">
        <v>684</v>
      </c>
      <c r="K227" s="857"/>
      <c r="L227" s="869"/>
      <c r="M227" s="840"/>
      <c r="N227" s="116">
        <v>852687174</v>
      </c>
      <c r="O227" s="119">
        <f t="shared" ref="O227:O228" si="17">103.26/78.05</f>
        <v>1.322998078155029</v>
      </c>
      <c r="P227" s="114" t="s">
        <v>681</v>
      </c>
      <c r="Q227" s="801">
        <f t="shared" si="16"/>
        <v>0</v>
      </c>
      <c r="R227" s="803"/>
      <c r="S227" s="222" t="s">
        <v>685</v>
      </c>
      <c r="T227" s="222"/>
      <c r="U227" s="222"/>
    </row>
    <row r="228" spans="1:21" ht="15.75" x14ac:dyDescent="0.25">
      <c r="B228" s="302" t="s">
        <v>686</v>
      </c>
      <c r="C228" s="224"/>
      <c r="D228" s="838" t="s">
        <v>52</v>
      </c>
      <c r="E228" s="838"/>
      <c r="F228" s="79" t="s">
        <v>152</v>
      </c>
      <c r="G228" s="863">
        <v>0</v>
      </c>
      <c r="H228" s="863"/>
      <c r="I228" s="863"/>
      <c r="J228" s="857" t="s">
        <v>687</v>
      </c>
      <c r="K228" s="857"/>
      <c r="L228" s="869"/>
      <c r="M228" s="840"/>
      <c r="N228" s="116">
        <v>852687174</v>
      </c>
      <c r="O228" s="119">
        <f t="shared" si="17"/>
        <v>1.322998078155029</v>
      </c>
      <c r="P228" s="114" t="s">
        <v>681</v>
      </c>
      <c r="Q228" s="801">
        <f t="shared" si="16"/>
        <v>0</v>
      </c>
      <c r="R228" s="803"/>
      <c r="S228" s="222" t="s">
        <v>688</v>
      </c>
      <c r="T228" s="222"/>
      <c r="U228" s="222"/>
    </row>
    <row r="229" spans="1:21" ht="15.75" x14ac:dyDescent="0.25">
      <c r="B229" s="302" t="s">
        <v>1053</v>
      </c>
      <c r="C229" s="224"/>
      <c r="D229" s="838" t="s">
        <v>52</v>
      </c>
      <c r="E229" s="838"/>
      <c r="F229" s="79" t="s">
        <v>152</v>
      </c>
      <c r="G229" s="863">
        <v>1134002930</v>
      </c>
      <c r="H229" s="863"/>
      <c r="I229" s="863"/>
      <c r="J229" s="857" t="s">
        <v>1054</v>
      </c>
      <c r="K229" s="857"/>
      <c r="L229" s="869">
        <v>43844</v>
      </c>
      <c r="M229" s="840"/>
      <c r="N229" s="116">
        <v>852687174</v>
      </c>
      <c r="O229" s="119">
        <f>103.8/78.05</f>
        <v>1.3299167200512492</v>
      </c>
      <c r="P229" s="114" t="s">
        <v>706</v>
      </c>
      <c r="Q229" s="801">
        <f t="shared" si="16"/>
        <v>852687174.24373794</v>
      </c>
      <c r="R229" s="803"/>
      <c r="S229" s="222" t="s">
        <v>1055</v>
      </c>
      <c r="T229" s="222"/>
      <c r="U229" s="222"/>
    </row>
    <row r="230" spans="1:21" ht="15" customHeight="1" x14ac:dyDescent="0.25">
      <c r="B230" s="302" t="s">
        <v>1056</v>
      </c>
      <c r="C230" s="224"/>
      <c r="D230" s="838" t="s">
        <v>52</v>
      </c>
      <c r="E230" s="838"/>
      <c r="F230" s="79" t="s">
        <v>152</v>
      </c>
      <c r="G230" s="863">
        <v>1139221904.97</v>
      </c>
      <c r="H230" s="863"/>
      <c r="I230" s="863"/>
      <c r="J230" s="857" t="s">
        <v>1057</v>
      </c>
      <c r="K230" s="857"/>
      <c r="L230" s="869">
        <v>43893</v>
      </c>
      <c r="M230" s="840"/>
      <c r="N230" s="116">
        <v>852687174</v>
      </c>
      <c r="O230" s="119">
        <f>104.24/78.05</f>
        <v>1.3355541319666879</v>
      </c>
      <c r="P230" s="114" t="s">
        <v>1058</v>
      </c>
      <c r="Q230" s="801">
        <f t="shared" si="16"/>
        <v>852995679.99720371</v>
      </c>
      <c r="R230" s="803"/>
      <c r="S230" s="1051" t="s">
        <v>1059</v>
      </c>
      <c r="T230" s="1051"/>
      <c r="U230" s="1051"/>
    </row>
    <row r="231" spans="1:21" ht="15" customHeight="1" x14ac:dyDescent="0.25">
      <c r="B231" s="302" t="s">
        <v>1060</v>
      </c>
      <c r="C231" s="224"/>
      <c r="D231" s="838" t="s">
        <v>52</v>
      </c>
      <c r="E231" s="838"/>
      <c r="F231" s="79" t="s">
        <v>152</v>
      </c>
      <c r="G231" s="863">
        <v>1146457297</v>
      </c>
      <c r="H231" s="863"/>
      <c r="I231" s="863"/>
      <c r="J231" s="857" t="s">
        <v>1061</v>
      </c>
      <c r="K231" s="857"/>
      <c r="L231" s="869">
        <v>43906</v>
      </c>
      <c r="M231" s="840"/>
      <c r="N231" s="116">
        <v>852687174</v>
      </c>
      <c r="O231" s="119">
        <f>104.94/78.05</f>
        <v>1.3445227418321588</v>
      </c>
      <c r="P231" s="114" t="s">
        <v>1062</v>
      </c>
      <c r="Q231" s="801">
        <f t="shared" si="16"/>
        <v>852687173.91700017</v>
      </c>
      <c r="R231" s="803"/>
      <c r="S231" s="222" t="s">
        <v>1063</v>
      </c>
      <c r="T231" s="222"/>
      <c r="U231" s="222"/>
    </row>
    <row r="232" spans="1:21" ht="15" customHeight="1" x14ac:dyDescent="0.25">
      <c r="B232" s="302" t="s">
        <v>1064</v>
      </c>
      <c r="C232" s="224"/>
      <c r="D232" s="838" t="s">
        <v>52</v>
      </c>
      <c r="E232" s="838"/>
      <c r="F232" s="79" t="s">
        <v>152</v>
      </c>
      <c r="G232" s="863">
        <v>1159384899</v>
      </c>
      <c r="H232" s="863"/>
      <c r="I232" s="863"/>
      <c r="J232" s="857" t="s">
        <v>1065</v>
      </c>
      <c r="K232" s="857"/>
      <c r="L232" s="869">
        <v>43935</v>
      </c>
      <c r="M232" s="840"/>
      <c r="N232" s="116">
        <v>852687174</v>
      </c>
      <c r="O232" s="119">
        <f>105.53/78.05</f>
        <v>1.35208199871877</v>
      </c>
      <c r="P232" s="114" t="s">
        <v>1066</v>
      </c>
      <c r="Q232" s="801">
        <f t="shared" si="16"/>
        <v>857481203.13607502</v>
      </c>
      <c r="R232" s="803"/>
      <c r="S232" s="222" t="s">
        <v>1067</v>
      </c>
      <c r="T232" s="222"/>
      <c r="U232" s="222"/>
    </row>
    <row r="233" spans="1:21" ht="15" customHeight="1" x14ac:dyDescent="0.2"/>
    <row r="234" spans="1:21" ht="15" hidden="1" customHeight="1" x14ac:dyDescent="0.25">
      <c r="B234" s="207"/>
      <c r="C234" s="207"/>
      <c r="D234" s="137"/>
      <c r="E234" s="137"/>
      <c r="F234" s="83"/>
      <c r="G234" s="136"/>
      <c r="H234" s="136"/>
      <c r="I234" s="136"/>
      <c r="J234" s="1052"/>
      <c r="K234" s="1052"/>
      <c r="L234" s="1053"/>
      <c r="M234" s="1054"/>
      <c r="N234" s="1055"/>
      <c r="O234" s="1056"/>
      <c r="P234" s="1057"/>
      <c r="Q234" s="1058"/>
      <c r="R234" s="1058"/>
      <c r="S234" s="207"/>
      <c r="T234" s="207"/>
      <c r="U234" s="207"/>
    </row>
    <row r="235" spans="1:21" ht="15" hidden="1" customHeight="1" x14ac:dyDescent="0.25">
      <c r="B235" s="207"/>
      <c r="C235" s="207"/>
      <c r="D235" s="137"/>
      <c r="E235" s="137"/>
      <c r="F235" s="83"/>
      <c r="G235" s="136"/>
      <c r="H235" s="136"/>
      <c r="I235" s="136"/>
      <c r="J235" s="1052"/>
      <c r="K235" s="1052"/>
      <c r="L235" s="1053"/>
      <c r="M235" s="1054"/>
      <c r="N235" s="1055"/>
      <c r="O235" s="1056"/>
      <c r="P235" s="1057"/>
      <c r="Q235" s="1058"/>
      <c r="R235" s="1058"/>
      <c r="S235" s="207"/>
      <c r="T235" s="207"/>
      <c r="U235" s="207"/>
    </row>
    <row r="236" spans="1:21" ht="21.75" hidden="1" customHeight="1" x14ac:dyDescent="0.25">
      <c r="A236" s="1059"/>
      <c r="B236" s="261" t="s">
        <v>1068</v>
      </c>
      <c r="C236" s="262"/>
      <c r="D236" s="262"/>
      <c r="E236" s="263"/>
      <c r="F236" s="81"/>
      <c r="G236" s="1060">
        <f>SUM(G198:I232)</f>
        <v>39403649448.970001</v>
      </c>
      <c r="H236" s="1060"/>
      <c r="I236" s="1060"/>
      <c r="J236" s="1061"/>
      <c r="K236" s="1061"/>
      <c r="L236" s="1062"/>
      <c r="M236" s="1063"/>
      <c r="N236" s="1064">
        <f>SUM(N198:P232)</f>
        <v>30697357867.202969</v>
      </c>
      <c r="O236" s="1065"/>
      <c r="P236" s="1066"/>
      <c r="Q236" s="1067">
        <f>SUM(Q198:R232)</f>
        <v>30705473826.578121</v>
      </c>
      <c r="R236" s="1068">
        <f t="shared" ref="R236" si="18">SUM(R198:T232)</f>
        <v>0</v>
      </c>
      <c r="S236" s="1069">
        <f>+N236-Q236</f>
        <v>-8115959.3751525879</v>
      </c>
      <c r="T236" s="250"/>
      <c r="U236" s="250"/>
    </row>
    <row r="237" spans="1:21" ht="12.75" hidden="1" customHeight="1" x14ac:dyDescent="0.25">
      <c r="B237" s="137"/>
      <c r="C237" s="83"/>
      <c r="D237" s="137"/>
      <c r="E237" s="137"/>
      <c r="F237" s="83"/>
      <c r="G237" s="136"/>
      <c r="H237" s="136"/>
      <c r="I237" s="136"/>
      <c r="J237" s="1052"/>
      <c r="K237" s="1052"/>
      <c r="L237" s="1053"/>
      <c r="M237" s="1054"/>
      <c r="N237" s="1055"/>
      <c r="O237" s="1056"/>
      <c r="P237" s="1057"/>
      <c r="Q237" s="1058"/>
      <c r="R237" s="1058"/>
      <c r="S237" s="207"/>
      <c r="T237" s="207"/>
      <c r="U237" s="207"/>
    </row>
    <row r="238" spans="1:21" ht="15" x14ac:dyDescent="0.25">
      <c r="B238" s="1070" t="s">
        <v>1069</v>
      </c>
      <c r="C238" s="207"/>
      <c r="D238" s="137"/>
      <c r="E238" s="137"/>
      <c r="F238" s="83"/>
      <c r="G238" s="136"/>
      <c r="H238" s="136"/>
      <c r="I238" s="136"/>
      <c r="J238" s="1052"/>
      <c r="K238" s="1052"/>
      <c r="L238" s="1053"/>
      <c r="M238" s="1054"/>
      <c r="N238" s="1055"/>
      <c r="O238" s="1056"/>
      <c r="P238" s="1057"/>
      <c r="Q238" s="1058"/>
      <c r="R238" s="1058"/>
      <c r="S238" s="207"/>
      <c r="T238" s="207"/>
      <c r="U238" s="207"/>
    </row>
    <row r="239" spans="1:21" ht="15.75" x14ac:dyDescent="0.25">
      <c r="B239" s="222" t="s">
        <v>1070</v>
      </c>
      <c r="C239" s="222"/>
      <c r="D239" s="838" t="s">
        <v>52</v>
      </c>
      <c r="E239" s="838"/>
      <c r="F239" s="79" t="s">
        <v>152</v>
      </c>
      <c r="G239" s="863">
        <v>496102</v>
      </c>
      <c r="H239" s="863"/>
      <c r="I239" s="863"/>
      <c r="J239" s="857" t="s">
        <v>1071</v>
      </c>
      <c r="K239" s="857"/>
      <c r="L239" s="869">
        <v>43432</v>
      </c>
      <c r="M239" s="840"/>
      <c r="N239" s="116"/>
      <c r="O239" s="119">
        <f>142.67/111.82</f>
        <v>1.2758898229297084</v>
      </c>
      <c r="P239" s="114" t="s">
        <v>478</v>
      </c>
      <c r="Q239" s="801">
        <f>+G239/O239</f>
        <v>388828.24448026915</v>
      </c>
      <c r="R239" s="803"/>
      <c r="S239" s="222" t="s">
        <v>482</v>
      </c>
      <c r="T239" s="222"/>
      <c r="U239" s="222"/>
    </row>
    <row r="240" spans="1:21" ht="15.75" x14ac:dyDescent="0.25">
      <c r="B240" s="302" t="s">
        <v>481</v>
      </c>
      <c r="C240" s="224"/>
      <c r="D240" s="838" t="s">
        <v>52</v>
      </c>
      <c r="E240" s="838"/>
      <c r="F240" s="79" t="s">
        <v>152</v>
      </c>
      <c r="G240" s="863">
        <v>3761872.9</v>
      </c>
      <c r="H240" s="863"/>
      <c r="I240" s="863"/>
      <c r="J240" s="857" t="s">
        <v>673</v>
      </c>
      <c r="K240" s="857"/>
      <c r="L240" s="869">
        <v>43718</v>
      </c>
      <c r="M240" s="840"/>
      <c r="N240" s="116"/>
      <c r="O240" s="119"/>
      <c r="P240" s="114" t="s">
        <v>478</v>
      </c>
      <c r="Q240" s="903">
        <v>2851865.67</v>
      </c>
      <c r="R240" s="904"/>
      <c r="S240" s="222" t="s">
        <v>1072</v>
      </c>
      <c r="T240" s="222"/>
      <c r="U240" s="222"/>
    </row>
    <row r="241" spans="1:24" ht="15" customHeight="1" x14ac:dyDescent="0.25">
      <c r="B241" s="302" t="s">
        <v>1073</v>
      </c>
      <c r="C241" s="224"/>
      <c r="D241" s="838" t="s">
        <v>52</v>
      </c>
      <c r="E241" s="838"/>
      <c r="F241" s="79" t="s">
        <v>152</v>
      </c>
      <c r="G241" s="863">
        <v>389605</v>
      </c>
      <c r="H241" s="863"/>
      <c r="I241" s="863"/>
      <c r="J241" s="857"/>
      <c r="K241" s="857"/>
      <c r="L241" s="869">
        <v>43935</v>
      </c>
      <c r="M241" s="840"/>
      <c r="N241" s="204"/>
      <c r="O241" s="119">
        <f>105.53/78.05</f>
        <v>1.35208199871877</v>
      </c>
      <c r="P241" s="117" t="s">
        <v>1066</v>
      </c>
      <c r="Q241" s="820">
        <f t="shared" ref="Q241" si="19">+G241/O241</f>
        <v>288151.90230266278</v>
      </c>
      <c r="R241" s="820"/>
      <c r="S241" s="222" t="s">
        <v>1074</v>
      </c>
      <c r="T241" s="222"/>
      <c r="U241" s="222"/>
    </row>
    <row r="242" spans="1:24" ht="15" customHeight="1" x14ac:dyDescent="0.25">
      <c r="A242" s="1059"/>
      <c r="B242" s="261" t="s">
        <v>1075</v>
      </c>
      <c r="C242" s="262"/>
      <c r="D242" s="262"/>
      <c r="E242" s="263"/>
      <c r="F242" s="81"/>
      <c r="G242" s="1060">
        <f>SUM(G239:H241)</f>
        <v>4647579.9000000004</v>
      </c>
      <c r="H242" s="1060"/>
      <c r="I242" s="1060"/>
      <c r="J242" s="1061"/>
      <c r="K242" s="1061"/>
      <c r="L242" s="1062"/>
      <c r="M242" s="1063"/>
      <c r="N242" s="1071">
        <f>SUM(N239:O241)</f>
        <v>2.6279718216484786</v>
      </c>
      <c r="O242" s="1071"/>
      <c r="P242" s="1071"/>
      <c r="Q242" s="1067">
        <f t="shared" ref="Q242:R242" si="20">SUM(Q239:R241)</f>
        <v>3528845.8167829318</v>
      </c>
      <c r="R242" s="1068">
        <f t="shared" si="20"/>
        <v>0</v>
      </c>
      <c r="S242" s="1069">
        <f>+N242-Q242</f>
        <v>-3528843.1888111103</v>
      </c>
      <c r="T242" s="250"/>
      <c r="U242" s="250"/>
    </row>
    <row r="243" spans="1:24" ht="30" customHeight="1" x14ac:dyDescent="0.25">
      <c r="A243" s="1059"/>
      <c r="B243" s="261" t="s">
        <v>1076</v>
      </c>
      <c r="C243" s="262"/>
      <c r="D243" s="262"/>
      <c r="E243" s="263"/>
      <c r="F243" s="81"/>
      <c r="G243" s="1060">
        <f>+G236+G242</f>
        <v>39408297028.870003</v>
      </c>
      <c r="H243" s="1060"/>
      <c r="I243" s="1060"/>
      <c r="J243" s="1061"/>
      <c r="K243" s="1061"/>
      <c r="L243" s="1062"/>
      <c r="M243" s="1063"/>
      <c r="N243" s="1071">
        <f>+N236+N242</f>
        <v>30697357869.83094</v>
      </c>
      <c r="O243" s="1071"/>
      <c r="P243" s="1071"/>
      <c r="Q243" s="1067">
        <f t="shared" ref="Q243:R243" si="21">+Q236+Q242</f>
        <v>30709002672.394905</v>
      </c>
      <c r="R243" s="1068">
        <f t="shared" si="21"/>
        <v>0</v>
      </c>
      <c r="S243" s="1069">
        <f>+N243-Q243</f>
        <v>-11644802.563964844</v>
      </c>
      <c r="T243" s="250"/>
      <c r="U243" s="250"/>
    </row>
    <row r="244" spans="1:24" ht="14.25" customHeight="1" x14ac:dyDescent="0.25">
      <c r="B244" s="207"/>
      <c r="C244" s="207"/>
      <c r="D244" s="137"/>
      <c r="E244" s="137"/>
      <c r="F244" s="83"/>
      <c r="G244" s="136"/>
      <c r="H244" s="136"/>
      <c r="I244" s="136"/>
      <c r="J244" s="1052"/>
      <c r="K244" s="1052"/>
      <c r="L244" s="1053"/>
      <c r="M244" s="1054"/>
      <c r="N244" s="1055"/>
      <c r="O244" s="1056"/>
      <c r="P244" s="1057"/>
      <c r="Q244" s="1058"/>
      <c r="R244" s="1058"/>
      <c r="S244" s="207"/>
      <c r="T244" s="207"/>
      <c r="U244" s="207"/>
    </row>
    <row r="245" spans="1:24" ht="14.25" customHeight="1" x14ac:dyDescent="0.25">
      <c r="B245" s="207"/>
      <c r="C245" s="207"/>
      <c r="D245" s="137"/>
      <c r="E245" s="137"/>
      <c r="F245" s="83"/>
      <c r="G245" s="136"/>
      <c r="H245" s="136"/>
      <c r="I245" s="136"/>
      <c r="J245" s="1052"/>
      <c r="K245" s="1052"/>
      <c r="L245" s="1053"/>
      <c r="M245" s="1054"/>
      <c r="N245" s="1055"/>
      <c r="O245" s="1056"/>
      <c r="P245" s="1057"/>
      <c r="Q245" s="1058"/>
      <c r="R245" s="1058"/>
      <c r="S245" s="207"/>
      <c r="T245" s="207"/>
      <c r="U245" s="207"/>
    </row>
    <row r="246" spans="1:24" ht="14.25" customHeight="1" x14ac:dyDescent="0.2"/>
    <row r="247" spans="1:24" ht="14.25" customHeight="1" x14ac:dyDescent="0.2">
      <c r="A247" s="1" t="s">
        <v>716</v>
      </c>
      <c r="B247" s="434" t="s">
        <v>347</v>
      </c>
      <c r="C247" s="434"/>
      <c r="D247" s="434"/>
      <c r="E247" s="434"/>
      <c r="F247" s="434"/>
      <c r="G247" s="434"/>
      <c r="H247" s="434"/>
      <c r="I247" s="434"/>
      <c r="J247" s="434"/>
      <c r="K247" s="434"/>
      <c r="L247" s="434"/>
      <c r="M247" s="434"/>
      <c r="N247" s="434"/>
      <c r="O247" s="434"/>
      <c r="P247" s="434"/>
      <c r="Q247" s="434"/>
      <c r="R247" s="434"/>
      <c r="S247" s="434"/>
      <c r="T247" s="434"/>
      <c r="U247" s="434"/>
    </row>
    <row r="248" spans="1:24" ht="36" customHeight="1" x14ac:dyDescent="0.2">
      <c r="B248" s="758" t="s">
        <v>138</v>
      </c>
      <c r="C248" s="758"/>
      <c r="D248" s="759" t="s">
        <v>139</v>
      </c>
      <c r="E248" s="759"/>
      <c r="F248" s="759" t="s">
        <v>140</v>
      </c>
      <c r="G248" s="762" t="s">
        <v>141</v>
      </c>
      <c r="H248" s="762"/>
      <c r="I248" s="762"/>
      <c r="J248" s="762"/>
      <c r="K248" s="762"/>
      <c r="L248" s="762"/>
      <c r="M248" s="762"/>
      <c r="N248" s="762" t="s">
        <v>142</v>
      </c>
      <c r="O248" s="762"/>
      <c r="P248" s="762"/>
      <c r="Q248" s="762"/>
      <c r="R248" s="762"/>
      <c r="S248" s="762" t="s">
        <v>99</v>
      </c>
      <c r="T248" s="762"/>
      <c r="U248" s="762"/>
      <c r="X248" s="77"/>
    </row>
    <row r="249" spans="1:24" ht="14.25" customHeight="1" x14ac:dyDescent="0.2">
      <c r="B249" s="758"/>
      <c r="C249" s="758"/>
      <c r="D249" s="759"/>
      <c r="E249" s="759"/>
      <c r="F249" s="759"/>
      <c r="G249" s="778" t="s">
        <v>143</v>
      </c>
      <c r="H249" s="759"/>
      <c r="I249" s="759"/>
      <c r="J249" s="778" t="s">
        <v>144</v>
      </c>
      <c r="K249" s="778"/>
      <c r="L249" s="778" t="s">
        <v>145</v>
      </c>
      <c r="M249" s="778"/>
      <c r="N249" s="200" t="s">
        <v>146</v>
      </c>
      <c r="O249" s="28" t="s">
        <v>147</v>
      </c>
      <c r="P249" s="200" t="s">
        <v>148</v>
      </c>
      <c r="Q249" s="778" t="s">
        <v>149</v>
      </c>
      <c r="R249" s="778"/>
      <c r="S249" s="762"/>
      <c r="T249" s="762"/>
      <c r="U249" s="762"/>
      <c r="X249" s="78"/>
    </row>
    <row r="250" spans="1:24" ht="14.25" customHeight="1" x14ac:dyDescent="0.2">
      <c r="B250" s="222" t="s">
        <v>150</v>
      </c>
      <c r="C250" s="222"/>
      <c r="D250" s="855" t="s">
        <v>22</v>
      </c>
      <c r="E250" s="838"/>
      <c r="F250" s="79" t="s">
        <v>152</v>
      </c>
      <c r="G250" s="870">
        <v>15367645546</v>
      </c>
      <c r="H250" s="870"/>
      <c r="I250" s="870"/>
      <c r="J250" s="445" t="s">
        <v>348</v>
      </c>
      <c r="K250" s="445"/>
      <c r="L250" s="855" t="s">
        <v>322</v>
      </c>
      <c r="M250" s="838"/>
      <c r="N250" s="208">
        <v>12478470154</v>
      </c>
      <c r="O250" s="59">
        <f>137.71/111.82</f>
        <v>1.2315328206045431</v>
      </c>
      <c r="P250" s="50" t="s">
        <v>260</v>
      </c>
      <c r="Q250" s="774">
        <f>+G250/O250</f>
        <v>12478470154.336794</v>
      </c>
      <c r="R250" s="774"/>
      <c r="S250" s="222" t="s">
        <v>244</v>
      </c>
      <c r="T250" s="222"/>
      <c r="U250" s="222"/>
    </row>
    <row r="251" spans="1:24" ht="45" customHeight="1" x14ac:dyDescent="0.2">
      <c r="B251" s="197"/>
      <c r="C251" s="197"/>
      <c r="D251" s="198"/>
      <c r="E251" s="198"/>
      <c r="F251" s="79"/>
      <c r="G251" s="202"/>
      <c r="H251" s="202"/>
      <c r="I251" s="202"/>
      <c r="J251" s="195"/>
      <c r="K251" s="195"/>
      <c r="L251" s="203"/>
      <c r="M251" s="198"/>
      <c r="N251" s="208"/>
      <c r="O251" s="59"/>
      <c r="P251" s="50"/>
      <c r="Q251" s="205"/>
      <c r="R251" s="205"/>
      <c r="S251" s="197"/>
      <c r="T251" s="197"/>
      <c r="U251" s="197"/>
    </row>
    <row r="252" spans="1:24" ht="14.25" customHeight="1" x14ac:dyDescent="0.2">
      <c r="B252" s="197"/>
      <c r="C252" s="197"/>
      <c r="D252" s="198"/>
      <c r="E252" s="198"/>
      <c r="F252" s="79"/>
      <c r="G252" s="202"/>
      <c r="H252" s="202"/>
      <c r="I252" s="202"/>
      <c r="J252" s="195"/>
      <c r="K252" s="195"/>
      <c r="L252" s="203"/>
      <c r="M252" s="198"/>
      <c r="N252" s="208"/>
      <c r="O252" s="59"/>
      <c r="P252" s="50"/>
      <c r="Q252" s="205"/>
      <c r="R252" s="205"/>
      <c r="S252" s="197"/>
      <c r="T252" s="197"/>
      <c r="U252" s="197"/>
    </row>
    <row r="253" spans="1:24" ht="48" customHeight="1" x14ac:dyDescent="0.2"/>
    <row r="254" spans="1:24" ht="14.25" customHeight="1" x14ac:dyDescent="0.2"/>
    <row r="255" spans="1:24" ht="14.25" customHeight="1" x14ac:dyDescent="0.2"/>
    <row r="256" spans="1:24" ht="14.25" customHeight="1" x14ac:dyDescent="0.2">
      <c r="N256" s="90" t="s">
        <v>349</v>
      </c>
    </row>
    <row r="257" spans="1:21" ht="14.25" customHeight="1" x14ac:dyDescent="0.2">
      <c r="B257" s="189"/>
      <c r="C257" s="190"/>
      <c r="D257" s="82"/>
      <c r="E257" s="82"/>
      <c r="F257" s="82"/>
      <c r="G257" s="111"/>
      <c r="H257" s="111"/>
      <c r="I257" s="111"/>
      <c r="J257" s="42"/>
      <c r="K257" s="42"/>
      <c r="L257" s="43"/>
      <c r="M257" s="43"/>
      <c r="N257" s="44"/>
      <c r="O257" s="44"/>
      <c r="P257" s="44"/>
      <c r="Q257" s="111"/>
      <c r="R257" s="111"/>
      <c r="S257" s="46"/>
      <c r="T257" s="46"/>
      <c r="U257" s="47"/>
    </row>
    <row r="258" spans="1:21" ht="14.25" customHeight="1" x14ac:dyDescent="0.2">
      <c r="A258" s="1" t="s">
        <v>712</v>
      </c>
      <c r="B258" s="377" t="s">
        <v>350</v>
      </c>
      <c r="C258" s="378"/>
      <c r="D258" s="378"/>
      <c r="E258" s="378"/>
      <c r="F258" s="378"/>
      <c r="G258" s="378"/>
      <c r="H258" s="378"/>
      <c r="I258" s="378"/>
      <c r="J258" s="378"/>
      <c r="K258" s="378"/>
      <c r="L258" s="378"/>
      <c r="M258" s="378"/>
      <c r="N258" s="378"/>
      <c r="O258" s="378"/>
      <c r="P258" s="378"/>
      <c r="Q258" s="378"/>
      <c r="R258" s="378"/>
      <c r="S258" s="378"/>
      <c r="T258" s="378"/>
      <c r="U258" s="379"/>
    </row>
    <row r="259" spans="1:21" ht="14.25" customHeight="1" x14ac:dyDescent="0.2">
      <c r="B259" s="758" t="s">
        <v>138</v>
      </c>
      <c r="C259" s="758"/>
      <c r="D259" s="759" t="s">
        <v>139</v>
      </c>
      <c r="E259" s="759"/>
      <c r="F259" s="759" t="s">
        <v>140</v>
      </c>
      <c r="G259" s="762" t="s">
        <v>141</v>
      </c>
      <c r="H259" s="762"/>
      <c r="I259" s="762"/>
      <c r="J259" s="762"/>
      <c r="K259" s="762"/>
      <c r="L259" s="762"/>
      <c r="M259" s="762"/>
      <c r="N259" s="762" t="s">
        <v>142</v>
      </c>
      <c r="O259" s="762"/>
      <c r="P259" s="762"/>
      <c r="Q259" s="762"/>
      <c r="R259" s="762"/>
      <c r="S259" s="762" t="s">
        <v>99</v>
      </c>
      <c r="T259" s="762"/>
      <c r="U259" s="762"/>
    </row>
    <row r="260" spans="1:21" ht="14.25" customHeight="1" x14ac:dyDescent="0.2">
      <c r="B260" s="758"/>
      <c r="C260" s="758"/>
      <c r="D260" s="759"/>
      <c r="E260" s="759"/>
      <c r="F260" s="759"/>
      <c r="G260" s="778" t="s">
        <v>143</v>
      </c>
      <c r="H260" s="759"/>
      <c r="I260" s="759"/>
      <c r="J260" s="778" t="s">
        <v>144</v>
      </c>
      <c r="K260" s="778"/>
      <c r="L260" s="778" t="s">
        <v>145</v>
      </c>
      <c r="M260" s="778"/>
      <c r="N260" s="200" t="s">
        <v>146</v>
      </c>
      <c r="O260" s="28" t="s">
        <v>147</v>
      </c>
      <c r="P260" s="200" t="s">
        <v>148</v>
      </c>
      <c r="Q260" s="778" t="s">
        <v>149</v>
      </c>
      <c r="R260" s="778"/>
      <c r="S260" s="762"/>
      <c r="T260" s="762"/>
      <c r="U260" s="762"/>
    </row>
    <row r="261" spans="1:21" ht="14.25" customHeight="1" x14ac:dyDescent="0.2">
      <c r="B261" s="302" t="s">
        <v>150</v>
      </c>
      <c r="C261" s="224"/>
      <c r="D261" s="445" t="s">
        <v>1077</v>
      </c>
      <c r="E261" s="445"/>
      <c r="F261" s="79" t="s">
        <v>152</v>
      </c>
      <c r="G261" s="871">
        <v>3039215719</v>
      </c>
      <c r="H261" s="871"/>
      <c r="I261" s="871"/>
      <c r="J261" s="873" t="s">
        <v>351</v>
      </c>
      <c r="K261" s="874"/>
      <c r="L261" s="878" t="s">
        <v>352</v>
      </c>
      <c r="M261" s="879"/>
      <c r="N261" s="120">
        <v>2456948393</v>
      </c>
      <c r="O261" s="59">
        <f>138.32/111.82</f>
        <v>1.2369880164550171</v>
      </c>
      <c r="P261" s="121" t="s">
        <v>504</v>
      </c>
      <c r="Q261" s="876">
        <f t="shared" ref="Q261:Q273" si="22">+G261/O261</f>
        <v>2456948392.8468766</v>
      </c>
      <c r="R261" s="877"/>
      <c r="S261" s="222" t="s">
        <v>353</v>
      </c>
      <c r="T261" s="222"/>
      <c r="U261" s="222"/>
    </row>
    <row r="262" spans="1:21" ht="30" customHeight="1" x14ac:dyDescent="0.2">
      <c r="B262" s="302" t="s">
        <v>154</v>
      </c>
      <c r="C262" s="224"/>
      <c r="D262" s="445" t="s">
        <v>1077</v>
      </c>
      <c r="E262" s="445"/>
      <c r="F262" s="79" t="s">
        <v>152</v>
      </c>
      <c r="G262" s="871">
        <f>11645347+3039215719</f>
        <v>3050861066</v>
      </c>
      <c r="H262" s="871"/>
      <c r="I262" s="872"/>
      <c r="J262" s="873" t="s">
        <v>354</v>
      </c>
      <c r="K262" s="874"/>
      <c r="L262" s="875" t="s">
        <v>355</v>
      </c>
      <c r="M262" s="875"/>
      <c r="N262" s="120">
        <v>2456948393</v>
      </c>
      <c r="O262" s="59">
        <f>138.85/111.82</f>
        <v>1.2417277767841173</v>
      </c>
      <c r="P262" s="122" t="s">
        <v>337</v>
      </c>
      <c r="Q262" s="876">
        <f t="shared" si="22"/>
        <v>2456948393.230969</v>
      </c>
      <c r="R262" s="877"/>
      <c r="S262" s="222" t="s">
        <v>353</v>
      </c>
      <c r="T262" s="222"/>
      <c r="U262" s="222"/>
    </row>
    <row r="263" spans="1:21" ht="18.75" customHeight="1" x14ac:dyDescent="0.2">
      <c r="B263" s="302" t="s">
        <v>156</v>
      </c>
      <c r="C263" s="224"/>
      <c r="D263" s="445" t="s">
        <v>1077</v>
      </c>
      <c r="E263" s="445"/>
      <c r="F263" s="79" t="s">
        <v>152</v>
      </c>
      <c r="G263" s="871">
        <v>3069977012</v>
      </c>
      <c r="H263" s="871"/>
      <c r="I263" s="872"/>
      <c r="J263" s="873" t="s">
        <v>356</v>
      </c>
      <c r="K263" s="874"/>
      <c r="L263" s="875">
        <v>43150</v>
      </c>
      <c r="M263" s="875"/>
      <c r="N263" s="120">
        <v>2456948393</v>
      </c>
      <c r="O263" s="59">
        <f>139.72/111.82</f>
        <v>1.2495081380790556</v>
      </c>
      <c r="P263" s="115" t="s">
        <v>357</v>
      </c>
      <c r="Q263" s="876">
        <f t="shared" si="22"/>
        <v>2456948393.0850272</v>
      </c>
      <c r="R263" s="877"/>
      <c r="S263" s="222" t="s">
        <v>353</v>
      </c>
      <c r="T263" s="222"/>
      <c r="U263" s="222"/>
    </row>
    <row r="264" spans="1:21" ht="15" customHeight="1" x14ac:dyDescent="0.2">
      <c r="B264" s="302" t="s">
        <v>158</v>
      </c>
      <c r="C264" s="224"/>
      <c r="D264" s="445" t="s">
        <v>1077</v>
      </c>
      <c r="E264" s="445"/>
      <c r="F264" s="79" t="s">
        <v>152</v>
      </c>
      <c r="G264" s="871">
        <v>3069977012</v>
      </c>
      <c r="H264" s="871"/>
      <c r="I264" s="872"/>
      <c r="J264" s="873" t="s">
        <v>358</v>
      </c>
      <c r="K264" s="874"/>
      <c r="L264" s="875">
        <v>43157</v>
      </c>
      <c r="M264" s="875"/>
      <c r="N264" s="120">
        <v>2456948393</v>
      </c>
      <c r="O264" s="59">
        <f>139.72/111.82</f>
        <v>1.2495081380790556</v>
      </c>
      <c r="P264" s="115" t="s">
        <v>359</v>
      </c>
      <c r="Q264" s="876">
        <f t="shared" si="22"/>
        <v>2456948393.0850272</v>
      </c>
      <c r="R264" s="877"/>
      <c r="S264" s="222" t="s">
        <v>319</v>
      </c>
      <c r="T264" s="222"/>
      <c r="U264" s="222"/>
    </row>
    <row r="265" spans="1:21" ht="15" customHeight="1" x14ac:dyDescent="0.2">
      <c r="B265" s="880" t="s">
        <v>160</v>
      </c>
      <c r="C265" s="881"/>
      <c r="D265" s="882" t="s">
        <v>1077</v>
      </c>
      <c r="E265" s="882"/>
      <c r="F265" s="91" t="s">
        <v>152</v>
      </c>
      <c r="G265" s="883">
        <v>3091729640</v>
      </c>
      <c r="H265" s="883"/>
      <c r="I265" s="876"/>
      <c r="J265" s="884" t="s">
        <v>360</v>
      </c>
      <c r="K265" s="885"/>
      <c r="L265" s="886">
        <v>43182</v>
      </c>
      <c r="M265" s="886"/>
      <c r="N265" s="120">
        <v>2456948393</v>
      </c>
      <c r="O265" s="113">
        <f>140.71/111.82</f>
        <v>1.2583616526560546</v>
      </c>
      <c r="P265" s="115" t="s">
        <v>346</v>
      </c>
      <c r="Q265" s="876">
        <f t="shared" si="22"/>
        <v>2456948392.7567334</v>
      </c>
      <c r="R265" s="877"/>
      <c r="S265" s="887" t="s">
        <v>319</v>
      </c>
      <c r="T265" s="887"/>
      <c r="U265" s="887"/>
    </row>
    <row r="266" spans="1:21" ht="15" customHeight="1" x14ac:dyDescent="0.2">
      <c r="B266" s="302" t="s">
        <v>162</v>
      </c>
      <c r="C266" s="224"/>
      <c r="D266" s="445" t="s">
        <v>1077</v>
      </c>
      <c r="E266" s="445"/>
      <c r="F266" s="79" t="s">
        <v>152</v>
      </c>
      <c r="G266" s="871">
        <f>3099200240+14282029</f>
        <v>3113482269</v>
      </c>
      <c r="H266" s="871"/>
      <c r="I266" s="872"/>
      <c r="J266" s="873" t="s">
        <v>361</v>
      </c>
      <c r="K266" s="874"/>
      <c r="L266" s="875">
        <v>43237</v>
      </c>
      <c r="M266" s="875"/>
      <c r="N266" s="120">
        <v>2456948393</v>
      </c>
      <c r="O266" s="113">
        <f>141.7/111.82</f>
        <v>1.2672151672330532</v>
      </c>
      <c r="P266" s="115" t="s">
        <v>428</v>
      </c>
      <c r="Q266" s="876">
        <f t="shared" si="22"/>
        <v>2456948393.2221594</v>
      </c>
      <c r="R266" s="877"/>
      <c r="S266" s="222" t="s">
        <v>319</v>
      </c>
      <c r="T266" s="222"/>
      <c r="U266" s="222"/>
    </row>
    <row r="267" spans="1:21" ht="15" customHeight="1" x14ac:dyDescent="0.2">
      <c r="B267" s="302" t="s">
        <v>164</v>
      </c>
      <c r="C267" s="224"/>
      <c r="D267" s="445" t="s">
        <v>1077</v>
      </c>
      <c r="E267" s="445"/>
      <c r="F267" s="79" t="s">
        <v>152</v>
      </c>
      <c r="G267" s="871">
        <v>3113482269</v>
      </c>
      <c r="H267" s="871"/>
      <c r="I267" s="872"/>
      <c r="J267" s="873" t="s">
        <v>362</v>
      </c>
      <c r="K267" s="874"/>
      <c r="L267" s="875">
        <v>43249</v>
      </c>
      <c r="M267" s="875"/>
      <c r="N267" s="120">
        <v>2456948393</v>
      </c>
      <c r="O267" s="113">
        <f>141.7/111.82</f>
        <v>1.2672151672330532</v>
      </c>
      <c r="P267" s="115" t="s">
        <v>429</v>
      </c>
      <c r="Q267" s="876">
        <f t="shared" si="22"/>
        <v>2456948393.2221594</v>
      </c>
      <c r="R267" s="877"/>
      <c r="S267" s="222" t="s">
        <v>319</v>
      </c>
      <c r="T267" s="222"/>
      <c r="U267" s="222"/>
    </row>
    <row r="268" spans="1:21" ht="31.5" customHeight="1" x14ac:dyDescent="0.2">
      <c r="B268" s="302" t="s">
        <v>166</v>
      </c>
      <c r="C268" s="224"/>
      <c r="D268" s="445" t="s">
        <v>1077</v>
      </c>
      <c r="E268" s="445"/>
      <c r="F268" s="79" t="s">
        <v>152</v>
      </c>
      <c r="G268" s="871">
        <v>3126226233</v>
      </c>
      <c r="H268" s="871"/>
      <c r="I268" s="872"/>
      <c r="J268" s="873" t="s">
        <v>363</v>
      </c>
      <c r="K268" s="874"/>
      <c r="L268" s="875">
        <v>43305</v>
      </c>
      <c r="M268" s="875"/>
      <c r="N268" s="120">
        <v>2456948393</v>
      </c>
      <c r="O268" s="113">
        <f>142.28/111.82</f>
        <v>1.272402074763012</v>
      </c>
      <c r="P268" s="115" t="s">
        <v>449</v>
      </c>
      <c r="Q268" s="876">
        <f t="shared" si="22"/>
        <v>2456948393.1266518</v>
      </c>
      <c r="R268" s="877"/>
      <c r="S268" s="222" t="s">
        <v>353</v>
      </c>
      <c r="T268" s="222"/>
      <c r="U268" s="222"/>
    </row>
    <row r="269" spans="1:21" ht="15" customHeight="1" x14ac:dyDescent="0.2">
      <c r="B269" s="302" t="s">
        <v>248</v>
      </c>
      <c r="C269" s="224"/>
      <c r="D269" s="445" t="s">
        <v>1077</v>
      </c>
      <c r="E269" s="445"/>
      <c r="F269" s="79" t="s">
        <v>152</v>
      </c>
      <c r="G269" s="871">
        <v>3126226233</v>
      </c>
      <c r="H269" s="871"/>
      <c r="I269" s="872"/>
      <c r="J269" s="873" t="s">
        <v>364</v>
      </c>
      <c r="K269" s="874"/>
      <c r="L269" s="875">
        <v>43313</v>
      </c>
      <c r="M269" s="875"/>
      <c r="N269" s="120">
        <v>2456948393</v>
      </c>
      <c r="O269" s="113">
        <f>142.28/111.82</f>
        <v>1.272402074763012</v>
      </c>
      <c r="P269" s="115" t="s">
        <v>449</v>
      </c>
      <c r="Q269" s="876">
        <f t="shared" si="22"/>
        <v>2456948393.1266518</v>
      </c>
      <c r="R269" s="877"/>
      <c r="S269" s="222" t="s">
        <v>319</v>
      </c>
      <c r="T269" s="222"/>
      <c r="U269" s="222"/>
    </row>
    <row r="270" spans="1:21" ht="14.25" x14ac:dyDescent="0.2">
      <c r="B270" s="880" t="s">
        <v>250</v>
      </c>
      <c r="C270" s="881"/>
      <c r="D270" s="882" t="s">
        <v>1077</v>
      </c>
      <c r="E270" s="882"/>
      <c r="F270" s="91" t="s">
        <v>152</v>
      </c>
      <c r="G270" s="883">
        <v>3122051486</v>
      </c>
      <c r="H270" s="883"/>
      <c r="I270" s="876"/>
      <c r="J270" s="884" t="s">
        <v>365</v>
      </c>
      <c r="K270" s="885"/>
      <c r="L270" s="886">
        <v>43353</v>
      </c>
      <c r="M270" s="886"/>
      <c r="N270" s="120">
        <v>2456948393</v>
      </c>
      <c r="O270" s="113">
        <f>142.27/111.82</f>
        <v>1.2723126453228404</v>
      </c>
      <c r="P270" s="115" t="s">
        <v>463</v>
      </c>
      <c r="Q270" s="876">
        <f t="shared" si="22"/>
        <v>2453839861.9843955</v>
      </c>
      <c r="R270" s="877"/>
      <c r="S270" s="222" t="s">
        <v>464</v>
      </c>
      <c r="T270" s="222"/>
      <c r="U270" s="222"/>
    </row>
    <row r="271" spans="1:21" ht="15" customHeight="1" x14ac:dyDescent="0.2">
      <c r="B271" s="302" t="s">
        <v>252</v>
      </c>
      <c r="C271" s="224"/>
      <c r="D271" s="445" t="s">
        <v>1077</v>
      </c>
      <c r="E271" s="445"/>
      <c r="F271" s="79" t="s">
        <v>152</v>
      </c>
      <c r="G271" s="871">
        <v>3131060150</v>
      </c>
      <c r="H271" s="871"/>
      <c r="I271" s="872"/>
      <c r="J271" s="873" t="s">
        <v>366</v>
      </c>
      <c r="K271" s="874"/>
      <c r="L271" s="875">
        <v>43384</v>
      </c>
      <c r="M271" s="875"/>
      <c r="N271" s="120">
        <v>2456948393</v>
      </c>
      <c r="O271" s="113">
        <f>142.5/111.82</f>
        <v>1.2743695224467895</v>
      </c>
      <c r="P271" s="115" t="s">
        <v>476</v>
      </c>
      <c r="Q271" s="876">
        <f t="shared" si="22"/>
        <v>2456948392.7929826</v>
      </c>
      <c r="R271" s="877"/>
      <c r="S271" s="222" t="s">
        <v>319</v>
      </c>
      <c r="T271" s="222"/>
      <c r="U271" s="222"/>
    </row>
    <row r="272" spans="1:21" ht="15" customHeight="1" x14ac:dyDescent="0.2">
      <c r="B272" s="302" t="s">
        <v>254</v>
      </c>
      <c r="C272" s="224"/>
      <c r="D272" s="445" t="s">
        <v>1077</v>
      </c>
      <c r="E272" s="445"/>
      <c r="F272" s="79" t="s">
        <v>152</v>
      </c>
      <c r="G272" s="871">
        <v>3131060150</v>
      </c>
      <c r="H272" s="871"/>
      <c r="I272" s="872"/>
      <c r="J272" s="873" t="s">
        <v>367</v>
      </c>
      <c r="K272" s="874"/>
      <c r="L272" s="875">
        <v>43384</v>
      </c>
      <c r="M272" s="875"/>
      <c r="N272" s="120">
        <v>2456948393</v>
      </c>
      <c r="O272" s="113">
        <f>142.5/111.82</f>
        <v>1.2743695224467895</v>
      </c>
      <c r="P272" s="115" t="s">
        <v>476</v>
      </c>
      <c r="Q272" s="876">
        <f t="shared" si="22"/>
        <v>2456948392.7929826</v>
      </c>
      <c r="R272" s="877"/>
      <c r="S272" s="222" t="s">
        <v>319</v>
      </c>
      <c r="T272" s="222"/>
      <c r="U272" s="222"/>
    </row>
    <row r="273" spans="1:21" ht="30" customHeight="1" x14ac:dyDescent="0.2">
      <c r="B273" s="189"/>
      <c r="C273" s="191"/>
      <c r="D273" s="445" t="s">
        <v>1077</v>
      </c>
      <c r="E273" s="445"/>
      <c r="F273" s="79" t="s">
        <v>152</v>
      </c>
      <c r="G273" s="871">
        <v>4008101</v>
      </c>
      <c r="H273" s="871"/>
      <c r="I273" s="872"/>
      <c r="J273" s="873" t="s">
        <v>484</v>
      </c>
      <c r="K273" s="874"/>
      <c r="L273" s="878">
        <v>43431</v>
      </c>
      <c r="M273" s="879"/>
      <c r="N273" s="120"/>
      <c r="O273" s="113">
        <f>142.5/111.82</f>
        <v>1.2743695224467895</v>
      </c>
      <c r="P273" s="115" t="s">
        <v>485</v>
      </c>
      <c r="Q273" s="876">
        <f t="shared" si="22"/>
        <v>3145163.8864561403</v>
      </c>
      <c r="R273" s="877"/>
      <c r="S273" s="222" t="s">
        <v>486</v>
      </c>
      <c r="T273" s="222"/>
      <c r="U273" s="222"/>
    </row>
    <row r="274" spans="1:21" ht="30" customHeight="1" x14ac:dyDescent="0.2">
      <c r="B274" s="302" t="s">
        <v>256</v>
      </c>
      <c r="C274" s="224"/>
      <c r="D274" s="445" t="s">
        <v>1077</v>
      </c>
      <c r="E274" s="445"/>
      <c r="F274" s="79" t="s">
        <v>152</v>
      </c>
      <c r="G274" s="871">
        <v>3134795450</v>
      </c>
      <c r="H274" s="871"/>
      <c r="I274" s="872"/>
      <c r="J274" s="873" t="s">
        <v>368</v>
      </c>
      <c r="K274" s="874"/>
      <c r="L274" s="875">
        <v>43432</v>
      </c>
      <c r="M274" s="875"/>
      <c r="N274" s="120">
        <v>2456948393</v>
      </c>
      <c r="O274" s="113">
        <f>142.67/111.82</f>
        <v>1.2758898229297084</v>
      </c>
      <c r="P274" s="115" t="s">
        <v>485</v>
      </c>
      <c r="Q274" s="876">
        <f>+G274/O274</f>
        <v>2456948392.9277353</v>
      </c>
      <c r="R274" s="877"/>
      <c r="S274" s="222" t="s">
        <v>319</v>
      </c>
      <c r="T274" s="222"/>
      <c r="U274" s="222"/>
    </row>
    <row r="275" spans="1:21" ht="15" customHeight="1" x14ac:dyDescent="0.2">
      <c r="B275" s="302" t="s">
        <v>258</v>
      </c>
      <c r="C275" s="224"/>
      <c r="D275" s="445" t="s">
        <v>1077</v>
      </c>
      <c r="E275" s="445"/>
      <c r="F275" s="79" t="s">
        <v>152</v>
      </c>
      <c r="G275" s="871">
        <v>3138530750</v>
      </c>
      <c r="H275" s="871"/>
      <c r="I275" s="872"/>
      <c r="J275" s="873" t="s">
        <v>369</v>
      </c>
      <c r="K275" s="874"/>
      <c r="L275" s="875">
        <v>43444</v>
      </c>
      <c r="M275" s="875"/>
      <c r="N275" s="120">
        <v>2456948393</v>
      </c>
      <c r="O275" s="113">
        <f>142.84/111.82</f>
        <v>1.2774101234126276</v>
      </c>
      <c r="P275" s="115" t="s">
        <v>489</v>
      </c>
      <c r="Q275" s="876">
        <f t="shared" ref="Q275" si="23">+G275/O275</f>
        <v>2456948393.0621672</v>
      </c>
      <c r="R275" s="877"/>
      <c r="S275" s="222" t="s">
        <v>319</v>
      </c>
      <c r="T275" s="222"/>
      <c r="U275" s="222"/>
    </row>
    <row r="276" spans="1:21" ht="15" customHeight="1" x14ac:dyDescent="0.2">
      <c r="B276" s="302" t="s">
        <v>261</v>
      </c>
      <c r="C276" s="224"/>
      <c r="D276" s="445" t="s">
        <v>1077</v>
      </c>
      <c r="E276" s="445"/>
      <c r="F276" s="79" t="s">
        <v>152</v>
      </c>
      <c r="G276" s="871">
        <v>3138530750</v>
      </c>
      <c r="H276" s="871"/>
      <c r="I276" s="872"/>
      <c r="J276" s="873" t="s">
        <v>370</v>
      </c>
      <c r="K276" s="874"/>
      <c r="L276" s="875">
        <v>43444</v>
      </c>
      <c r="M276" s="875"/>
      <c r="N276" s="120">
        <v>2456948393</v>
      </c>
      <c r="O276" s="113">
        <f>142.84/111.82</f>
        <v>1.2774101234126276</v>
      </c>
      <c r="P276" s="115" t="s">
        <v>489</v>
      </c>
      <c r="Q276" s="876">
        <f>+G276/O276</f>
        <v>2456948393.0621672</v>
      </c>
      <c r="R276" s="877"/>
      <c r="S276" s="222" t="s">
        <v>319</v>
      </c>
      <c r="T276" s="222"/>
      <c r="U276" s="222"/>
    </row>
    <row r="277" spans="1:21" ht="15" customHeight="1" x14ac:dyDescent="0.2">
      <c r="B277" s="302" t="s">
        <v>264</v>
      </c>
      <c r="C277" s="224"/>
      <c r="D277" s="445" t="s">
        <v>1077</v>
      </c>
      <c r="E277" s="445"/>
      <c r="F277" s="79" t="s">
        <v>152</v>
      </c>
      <c r="G277" s="871">
        <v>3166875084</v>
      </c>
      <c r="H277" s="871"/>
      <c r="I277" s="872"/>
      <c r="J277" s="873" t="s">
        <v>371</v>
      </c>
      <c r="K277" s="874"/>
      <c r="L277" s="875">
        <v>43507</v>
      </c>
      <c r="M277" s="875"/>
      <c r="N277" s="120">
        <v>2456948393</v>
      </c>
      <c r="O277" s="113">
        <f>100.6/78.05</f>
        <v>1.2889173606662396</v>
      </c>
      <c r="P277" s="115" t="s">
        <v>509</v>
      </c>
      <c r="Q277" s="876">
        <f>+G277/O277</f>
        <v>2457003979.1868787</v>
      </c>
      <c r="R277" s="877"/>
      <c r="S277" s="222" t="s">
        <v>319</v>
      </c>
      <c r="T277" s="222"/>
      <c r="U277" s="222"/>
    </row>
    <row r="278" spans="1:21" ht="14.25" x14ac:dyDescent="0.2">
      <c r="B278" s="302" t="s">
        <v>268</v>
      </c>
      <c r="C278" s="224"/>
      <c r="D278" s="445" t="s">
        <v>1077</v>
      </c>
      <c r="E278" s="445"/>
      <c r="F278" s="79" t="s">
        <v>152</v>
      </c>
      <c r="G278" s="871">
        <v>7000000000</v>
      </c>
      <c r="H278" s="871"/>
      <c r="I278" s="872"/>
      <c r="J278" s="873" t="s">
        <v>372</v>
      </c>
      <c r="K278" s="874"/>
      <c r="L278" s="875">
        <v>43550</v>
      </c>
      <c r="M278" s="875"/>
      <c r="N278" s="120">
        <v>2456948393</v>
      </c>
      <c r="O278" s="113">
        <f>101.18/78.05</f>
        <v>1.2963484945547727</v>
      </c>
      <c r="P278" s="115" t="s">
        <v>520</v>
      </c>
      <c r="Q278" s="876">
        <f>+G278/O278</f>
        <v>5399782565.7244511</v>
      </c>
      <c r="R278" s="877"/>
      <c r="S278" s="222" t="s">
        <v>521</v>
      </c>
      <c r="T278" s="222"/>
      <c r="U278" s="222"/>
    </row>
    <row r="279" spans="1:21" ht="15" x14ac:dyDescent="0.2">
      <c r="B279" s="302" t="s">
        <v>272</v>
      </c>
      <c r="C279" s="224"/>
      <c r="D279" s="445" t="s">
        <v>1077</v>
      </c>
      <c r="E279" s="445"/>
      <c r="F279" s="79" t="s">
        <v>152</v>
      </c>
      <c r="G279" s="888"/>
      <c r="H279" s="889"/>
      <c r="I279" s="889"/>
      <c r="J279" s="873" t="s">
        <v>373</v>
      </c>
      <c r="K279" s="874"/>
      <c r="L279" s="875"/>
      <c r="M279" s="875"/>
      <c r="N279" s="120">
        <v>2456948393</v>
      </c>
      <c r="O279" s="113">
        <f t="shared" ref="O279:O280" si="24">101.18/78.05</f>
        <v>1.2963484945547727</v>
      </c>
      <c r="P279" s="115"/>
      <c r="Q279" s="876"/>
      <c r="R279" s="877"/>
      <c r="S279" s="892" t="s">
        <v>583</v>
      </c>
      <c r="T279" s="892"/>
      <c r="U279" s="892"/>
    </row>
    <row r="280" spans="1:21" ht="15" x14ac:dyDescent="0.2">
      <c r="B280" s="302" t="s">
        <v>374</v>
      </c>
      <c r="C280" s="224"/>
      <c r="D280" s="445" t="s">
        <v>1077</v>
      </c>
      <c r="E280" s="445"/>
      <c r="F280" s="79" t="s">
        <v>152</v>
      </c>
      <c r="G280" s="888"/>
      <c r="H280" s="889"/>
      <c r="I280" s="889"/>
      <c r="J280" s="873" t="s">
        <v>375</v>
      </c>
      <c r="K280" s="874"/>
      <c r="L280" s="875"/>
      <c r="M280" s="875"/>
      <c r="N280" s="123">
        <v>1455974867</v>
      </c>
      <c r="O280" s="113">
        <f t="shared" si="24"/>
        <v>1.2963484945547727</v>
      </c>
      <c r="P280" s="115"/>
      <c r="Q280" s="876"/>
      <c r="R280" s="877"/>
      <c r="S280" s="892" t="s">
        <v>583</v>
      </c>
      <c r="T280" s="892"/>
      <c r="U280" s="892"/>
    </row>
    <row r="281" spans="1:21" ht="15" x14ac:dyDescent="0.2">
      <c r="B281" s="302" t="s">
        <v>376</v>
      </c>
      <c r="C281" s="224"/>
      <c r="D281" s="445" t="s">
        <v>1077</v>
      </c>
      <c r="E281" s="445"/>
      <c r="F281" s="79" t="s">
        <v>152</v>
      </c>
      <c r="G281" s="888">
        <v>6309098263</v>
      </c>
      <c r="H281" s="889"/>
      <c r="I281" s="889"/>
      <c r="J281" s="873" t="s">
        <v>377</v>
      </c>
      <c r="K281" s="874"/>
      <c r="L281" s="875">
        <v>43612</v>
      </c>
      <c r="M281" s="875"/>
      <c r="N281" s="123">
        <v>1455974867</v>
      </c>
      <c r="O281" s="113">
        <f>102.12/78.05</f>
        <v>1.3083920563741192</v>
      </c>
      <c r="P281" s="115" t="s">
        <v>582</v>
      </c>
      <c r="Q281" s="876">
        <f>+G281/O281</f>
        <v>4822024279.5451431</v>
      </c>
      <c r="R281" s="877"/>
      <c r="S281" s="222" t="s">
        <v>614</v>
      </c>
      <c r="T281" s="222"/>
      <c r="U281" s="222"/>
    </row>
    <row r="282" spans="1:21" ht="15" x14ac:dyDescent="0.2">
      <c r="B282" s="302" t="s">
        <v>378</v>
      </c>
      <c r="C282" s="224"/>
      <c r="D282" s="445" t="s">
        <v>1077</v>
      </c>
      <c r="E282" s="445"/>
      <c r="F282" s="79" t="s">
        <v>152</v>
      </c>
      <c r="G282" s="888"/>
      <c r="H282" s="889"/>
      <c r="I282" s="889"/>
      <c r="J282" s="873" t="s">
        <v>379</v>
      </c>
      <c r="K282" s="874"/>
      <c r="L282" s="875"/>
      <c r="M282" s="875"/>
      <c r="N282" s="123">
        <v>1455974867</v>
      </c>
      <c r="O282" s="113"/>
      <c r="P282" s="115"/>
      <c r="Q282" s="876"/>
      <c r="R282" s="877"/>
      <c r="S282" s="222" t="s">
        <v>319</v>
      </c>
      <c r="T282" s="222"/>
      <c r="U282" s="222"/>
    </row>
    <row r="283" spans="1:21" ht="15" x14ac:dyDescent="0.2">
      <c r="B283" s="302" t="s">
        <v>380</v>
      </c>
      <c r="C283" s="224"/>
      <c r="D283" s="445" t="s">
        <v>1077</v>
      </c>
      <c r="E283" s="445"/>
      <c r="F283" s="79" t="s">
        <v>152</v>
      </c>
      <c r="G283" s="888"/>
      <c r="H283" s="889"/>
      <c r="I283" s="889"/>
      <c r="J283" s="873" t="s">
        <v>381</v>
      </c>
      <c r="K283" s="874"/>
      <c r="L283" s="875"/>
      <c r="M283" s="875"/>
      <c r="N283" s="123">
        <v>1455974867</v>
      </c>
      <c r="O283" s="113"/>
      <c r="P283" s="115"/>
      <c r="Q283" s="876"/>
      <c r="R283" s="877"/>
      <c r="S283" s="222" t="s">
        <v>319</v>
      </c>
      <c r="T283" s="222"/>
      <c r="U283" s="222"/>
    </row>
    <row r="284" spans="1:21" ht="15" x14ac:dyDescent="0.25">
      <c r="B284" s="887" t="s">
        <v>382</v>
      </c>
      <c r="C284" s="887"/>
      <c r="D284" s="882" t="s">
        <v>1077</v>
      </c>
      <c r="E284" s="882"/>
      <c r="F284" s="91" t="s">
        <v>152</v>
      </c>
      <c r="G284" s="890">
        <v>2643821720</v>
      </c>
      <c r="H284" s="890"/>
      <c r="I284" s="890"/>
      <c r="J284" s="891" t="s">
        <v>383</v>
      </c>
      <c r="K284" s="891"/>
      <c r="L284" s="886">
        <v>43650</v>
      </c>
      <c r="M284" s="886"/>
      <c r="N284" s="124">
        <v>1455974867</v>
      </c>
      <c r="O284" s="113">
        <f>102.44/78.05</f>
        <v>1.3124919923126201</v>
      </c>
      <c r="P284" s="118" t="s">
        <v>615</v>
      </c>
      <c r="Q284" s="876">
        <f>+G284/O284</f>
        <v>2014352647.8524013</v>
      </c>
      <c r="R284" s="877"/>
      <c r="S284" s="887" t="s">
        <v>616</v>
      </c>
      <c r="T284" s="887"/>
      <c r="U284" s="887"/>
    </row>
    <row r="285" spans="1:21" ht="15" x14ac:dyDescent="0.25">
      <c r="B285" s="887" t="s">
        <v>584</v>
      </c>
      <c r="C285" s="887"/>
      <c r="D285" s="882" t="s">
        <v>1077</v>
      </c>
      <c r="E285" s="882"/>
      <c r="F285" s="91" t="s">
        <v>152</v>
      </c>
      <c r="G285" s="890">
        <v>9754517</v>
      </c>
      <c r="H285" s="890"/>
      <c r="I285" s="890"/>
      <c r="J285" s="891" t="s">
        <v>383</v>
      </c>
      <c r="K285" s="891"/>
      <c r="L285" s="886">
        <v>43658</v>
      </c>
      <c r="M285" s="886"/>
      <c r="N285" s="124"/>
      <c r="O285" s="113">
        <f>102.71/78.05</f>
        <v>1.3159513132607303</v>
      </c>
      <c r="P285" s="118" t="s">
        <v>617</v>
      </c>
      <c r="Q285" s="876">
        <f>+G285/O285</f>
        <v>7412521.194138837</v>
      </c>
      <c r="R285" s="877"/>
      <c r="S285" s="887" t="s">
        <v>618</v>
      </c>
      <c r="T285" s="887"/>
      <c r="U285" s="887"/>
    </row>
    <row r="286" spans="1:21" ht="15" x14ac:dyDescent="0.25">
      <c r="B286" s="887" t="s">
        <v>584</v>
      </c>
      <c r="C286" s="887"/>
      <c r="D286" s="882" t="s">
        <v>1077</v>
      </c>
      <c r="E286" s="882"/>
      <c r="F286" s="91" t="s">
        <v>152</v>
      </c>
      <c r="G286" s="890">
        <v>3518806545</v>
      </c>
      <c r="H286" s="890"/>
      <c r="I286" s="890"/>
      <c r="J286" s="891"/>
      <c r="K286" s="891"/>
      <c r="L286" s="886">
        <v>43916</v>
      </c>
      <c r="M286" s="886"/>
      <c r="N286" s="124"/>
      <c r="O286" s="113">
        <f>104.94/78.05</f>
        <v>1.3445227418321588</v>
      </c>
      <c r="P286" s="118" t="s">
        <v>1078</v>
      </c>
      <c r="Q286" s="876">
        <f>+G286/O286</f>
        <v>2617141707.9974275</v>
      </c>
      <c r="R286" s="877"/>
      <c r="S286" s="887"/>
      <c r="T286" s="887"/>
      <c r="U286" s="887"/>
    </row>
    <row r="287" spans="1:21" x14ac:dyDescent="0.2">
      <c r="A287" s="1059"/>
      <c r="B287" s="1072" t="s">
        <v>619</v>
      </c>
      <c r="C287" s="1072"/>
      <c r="D287" s="1073"/>
      <c r="E287" s="1073"/>
      <c r="F287" s="1074"/>
      <c r="G287" s="1075">
        <f>SUM(G261:H285)</f>
        <v>65730763874</v>
      </c>
      <c r="H287" s="1075"/>
      <c r="I287" s="1075"/>
      <c r="J287" s="1076"/>
      <c r="K287" s="1076"/>
      <c r="L287" s="1077"/>
      <c r="M287" s="1077"/>
      <c r="N287" s="1078">
        <f>SUM(N261:N285)</f>
        <v>51504945409</v>
      </c>
      <c r="O287" s="1079"/>
      <c r="P287" s="1080"/>
      <c r="Q287" s="1081">
        <f>SUM(Q261:R286)</f>
        <v>54171980229.711578</v>
      </c>
      <c r="R287" s="1082"/>
      <c r="S287" s="1072">
        <f>+Q287-N287</f>
        <v>2667034820.7115784</v>
      </c>
      <c r="T287" s="1072"/>
      <c r="U287" s="1072"/>
    </row>
    <row r="289" spans="1:21" ht="15" x14ac:dyDescent="0.2">
      <c r="A289" s="1" t="s">
        <v>717</v>
      </c>
      <c r="B289" s="434" t="s">
        <v>499</v>
      </c>
      <c r="C289" s="434"/>
      <c r="D289" s="434"/>
      <c r="E289" s="434"/>
      <c r="F289" s="434"/>
      <c r="G289" s="434"/>
      <c r="H289" s="434"/>
      <c r="I289" s="434"/>
      <c r="J289" s="434"/>
      <c r="K289" s="434"/>
      <c r="L289" s="434"/>
      <c r="M289" s="434"/>
      <c r="N289" s="434"/>
      <c r="O289" s="434"/>
      <c r="P289" s="434"/>
      <c r="Q289" s="434"/>
      <c r="R289" s="434"/>
      <c r="S289" s="434"/>
      <c r="T289" s="434"/>
      <c r="U289" s="434"/>
    </row>
    <row r="290" spans="1:21" ht="15" x14ac:dyDescent="0.2">
      <c r="B290" s="758" t="s">
        <v>138</v>
      </c>
      <c r="C290" s="758"/>
      <c r="D290" s="759" t="s">
        <v>139</v>
      </c>
      <c r="E290" s="759"/>
      <c r="F290" s="759" t="s">
        <v>140</v>
      </c>
      <c r="G290" s="762" t="s">
        <v>141</v>
      </c>
      <c r="H290" s="762"/>
      <c r="I290" s="762"/>
      <c r="J290" s="762"/>
      <c r="K290" s="762"/>
      <c r="L290" s="762"/>
      <c r="M290" s="762"/>
      <c r="N290" s="762" t="s">
        <v>142</v>
      </c>
      <c r="O290" s="762"/>
      <c r="P290" s="762"/>
      <c r="Q290" s="762"/>
      <c r="R290" s="762"/>
      <c r="S290" s="762" t="s">
        <v>99</v>
      </c>
      <c r="T290" s="762"/>
      <c r="U290" s="762"/>
    </row>
    <row r="291" spans="1:21" ht="30" x14ac:dyDescent="0.2">
      <c r="B291" s="758"/>
      <c r="C291" s="758"/>
      <c r="D291" s="759"/>
      <c r="E291" s="759"/>
      <c r="F291" s="759"/>
      <c r="G291" s="778" t="s">
        <v>143</v>
      </c>
      <c r="H291" s="759"/>
      <c r="I291" s="759"/>
      <c r="J291" s="778" t="s">
        <v>144</v>
      </c>
      <c r="K291" s="778"/>
      <c r="L291" s="778" t="s">
        <v>145</v>
      </c>
      <c r="M291" s="778"/>
      <c r="N291" s="200" t="s">
        <v>146</v>
      </c>
      <c r="O291" s="200" t="s">
        <v>147</v>
      </c>
      <c r="P291" s="200" t="s">
        <v>148</v>
      </c>
      <c r="Q291" s="778" t="s">
        <v>149</v>
      </c>
      <c r="R291" s="778"/>
      <c r="S291" s="762"/>
      <c r="T291" s="762"/>
      <c r="U291" s="762"/>
    </row>
    <row r="292" spans="1:21" ht="15" x14ac:dyDescent="0.2">
      <c r="B292" s="898" t="s">
        <v>500</v>
      </c>
      <c r="C292" s="899"/>
      <c r="D292" s="407" t="s">
        <v>1079</v>
      </c>
      <c r="E292" s="409"/>
      <c r="F292" s="79" t="s">
        <v>152</v>
      </c>
      <c r="G292" s="893">
        <v>13016958191</v>
      </c>
      <c r="H292" s="893"/>
      <c r="I292" s="893"/>
      <c r="J292" s="894">
        <v>43465</v>
      </c>
      <c r="K292" s="895"/>
      <c r="L292" s="896">
        <v>43462</v>
      </c>
      <c r="M292" s="897"/>
      <c r="N292" s="905">
        <v>10214287467</v>
      </c>
      <c r="O292" s="125">
        <f>142.84/111.82</f>
        <v>1.2774101234126276</v>
      </c>
      <c r="P292" s="126" t="s">
        <v>501</v>
      </c>
      <c r="Q292" s="789">
        <f>+G292/O292</f>
        <v>10190116668.42355</v>
      </c>
      <c r="R292" s="789"/>
      <c r="S292" s="222" t="s">
        <v>505</v>
      </c>
      <c r="T292" s="222"/>
      <c r="U292" s="222"/>
    </row>
    <row r="293" spans="1:21" ht="15" x14ac:dyDescent="0.2">
      <c r="B293" s="900"/>
      <c r="C293" s="901"/>
      <c r="D293" s="867" t="s">
        <v>1079</v>
      </c>
      <c r="E293" s="868"/>
      <c r="F293" s="79" t="s">
        <v>152</v>
      </c>
      <c r="G293" s="893">
        <v>30876023</v>
      </c>
      <c r="H293" s="893"/>
      <c r="I293" s="893"/>
      <c r="J293" s="894">
        <v>43465</v>
      </c>
      <c r="K293" s="895"/>
      <c r="L293" s="896">
        <v>43469</v>
      </c>
      <c r="M293" s="897"/>
      <c r="N293" s="906"/>
      <c r="O293" s="125">
        <f>142.84/111.82</f>
        <v>1.2774101234126276</v>
      </c>
      <c r="P293" s="126" t="s">
        <v>501</v>
      </c>
      <c r="Q293" s="789">
        <f>+G293/O293</f>
        <v>24170798.738868661</v>
      </c>
      <c r="R293" s="789"/>
      <c r="S293" s="222" t="s">
        <v>353</v>
      </c>
      <c r="T293" s="222"/>
      <c r="U293" s="222"/>
    </row>
    <row r="294" spans="1:21" ht="15" x14ac:dyDescent="0.2">
      <c r="B294" s="222" t="s">
        <v>718</v>
      </c>
      <c r="C294" s="222"/>
      <c r="D294" s="867" t="s">
        <v>1079</v>
      </c>
      <c r="E294" s="868"/>
      <c r="F294" s="79" t="s">
        <v>152</v>
      </c>
      <c r="G294" s="870">
        <v>55856315730</v>
      </c>
      <c r="H294" s="870"/>
      <c r="I294" s="870"/>
      <c r="J294" s="894">
        <v>43830</v>
      </c>
      <c r="K294" s="895"/>
      <c r="L294" s="894">
        <v>43829</v>
      </c>
      <c r="M294" s="895"/>
      <c r="N294" s="208">
        <v>42105325891</v>
      </c>
      <c r="O294" s="150">
        <f>103.54/78.05</f>
        <v>1.3265855221012173</v>
      </c>
      <c r="P294" s="151" t="s">
        <v>719</v>
      </c>
      <c r="Q294" s="902">
        <f>+G294/O294</f>
        <v>42105325890.733047</v>
      </c>
      <c r="R294" s="902"/>
      <c r="S294" s="222" t="s">
        <v>720</v>
      </c>
      <c r="T294" s="222"/>
      <c r="U294" s="222"/>
    </row>
  </sheetData>
  <mergeCells count="1752">
    <mergeCell ref="B294:C294"/>
    <mergeCell ref="D294:E294"/>
    <mergeCell ref="G294:I294"/>
    <mergeCell ref="J294:K294"/>
    <mergeCell ref="L294:M294"/>
    <mergeCell ref="Q294:R294"/>
    <mergeCell ref="S294:U294"/>
    <mergeCell ref="B289:U289"/>
    <mergeCell ref="B290:C291"/>
    <mergeCell ref="D290:E291"/>
    <mergeCell ref="F290:F291"/>
    <mergeCell ref="G290:K290"/>
    <mergeCell ref="L290:M290"/>
    <mergeCell ref="N290:R290"/>
    <mergeCell ref="S290:U291"/>
    <mergeCell ref="G291:I291"/>
    <mergeCell ref="J291:K291"/>
    <mergeCell ref="L291:M291"/>
    <mergeCell ref="Q291:R291"/>
    <mergeCell ref="B292:C293"/>
    <mergeCell ref="D292:E292"/>
    <mergeCell ref="G292:I292"/>
    <mergeCell ref="J292:K292"/>
    <mergeCell ref="L292:M292"/>
    <mergeCell ref="N292:N293"/>
    <mergeCell ref="Q292:R292"/>
    <mergeCell ref="S292:U292"/>
    <mergeCell ref="D293:E293"/>
    <mergeCell ref="G293:I293"/>
    <mergeCell ref="J293:K293"/>
    <mergeCell ref="L293:M293"/>
    <mergeCell ref="Q293:R293"/>
    <mergeCell ref="S293:U293"/>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79:C279"/>
    <mergeCell ref="D279:E279"/>
    <mergeCell ref="G279:I279"/>
    <mergeCell ref="J279:K279"/>
    <mergeCell ref="L279:M279"/>
    <mergeCell ref="Q279:R279"/>
    <mergeCell ref="S279:U279"/>
    <mergeCell ref="B280:C280"/>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D273:E273"/>
    <mergeCell ref="G273:I273"/>
    <mergeCell ref="J273:K273"/>
    <mergeCell ref="Q273:R273"/>
    <mergeCell ref="S273:U273"/>
    <mergeCell ref="B274:C274"/>
    <mergeCell ref="D274:E274"/>
    <mergeCell ref="S274:U274"/>
    <mergeCell ref="B275:C275"/>
    <mergeCell ref="B276:C276"/>
    <mergeCell ref="B278:C278"/>
    <mergeCell ref="D278:E278"/>
    <mergeCell ref="G278:I278"/>
    <mergeCell ref="J278:K278"/>
    <mergeCell ref="L278:M278"/>
    <mergeCell ref="Q278:R278"/>
    <mergeCell ref="S278:U278"/>
    <mergeCell ref="N259:R259"/>
    <mergeCell ref="S259:U260"/>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42:E242"/>
    <mergeCell ref="G242:I242"/>
    <mergeCell ref="J242:K242"/>
    <mergeCell ref="L242:M242"/>
    <mergeCell ref="Q242:R242"/>
    <mergeCell ref="S242:U242"/>
    <mergeCell ref="B243:E243"/>
    <mergeCell ref="G243:I243"/>
    <mergeCell ref="J243:K243"/>
    <mergeCell ref="Q243:R243"/>
    <mergeCell ref="S243:U243"/>
    <mergeCell ref="B247:U247"/>
    <mergeCell ref="B248:C249"/>
    <mergeCell ref="D248:E249"/>
    <mergeCell ref="F248:F249"/>
    <mergeCell ref="G248:K248"/>
    <mergeCell ref="N248:R248"/>
    <mergeCell ref="S248:U249"/>
    <mergeCell ref="J239:K239"/>
    <mergeCell ref="L239:M239"/>
    <mergeCell ref="Q239:R239"/>
    <mergeCell ref="S239:U239"/>
    <mergeCell ref="B240:C240"/>
    <mergeCell ref="D240:E240"/>
    <mergeCell ref="G240:I240"/>
    <mergeCell ref="J240:K240"/>
    <mergeCell ref="L240:M240"/>
    <mergeCell ref="Q240:R240"/>
    <mergeCell ref="S240:U240"/>
    <mergeCell ref="B241:C241"/>
    <mergeCell ref="D241:E241"/>
    <mergeCell ref="G241:I241"/>
    <mergeCell ref="J241:K241"/>
    <mergeCell ref="L241:M241"/>
    <mergeCell ref="Q241:R241"/>
    <mergeCell ref="S241:U241"/>
    <mergeCell ref="B230:C230"/>
    <mergeCell ref="D230:E230"/>
    <mergeCell ref="G230:I230"/>
    <mergeCell ref="J230:K230"/>
    <mergeCell ref="L230:M230"/>
    <mergeCell ref="Q230:R230"/>
    <mergeCell ref="S230:U230"/>
    <mergeCell ref="B231:C231"/>
    <mergeCell ref="D231:E231"/>
    <mergeCell ref="G231:I231"/>
    <mergeCell ref="J231:K231"/>
    <mergeCell ref="L231:M231"/>
    <mergeCell ref="Q231:R231"/>
    <mergeCell ref="S231:U231"/>
    <mergeCell ref="B232:C232"/>
    <mergeCell ref="D232:E232"/>
    <mergeCell ref="G232:I232"/>
    <mergeCell ref="J232:K232"/>
    <mergeCell ref="Q232:R232"/>
    <mergeCell ref="S232:U232"/>
    <mergeCell ref="B195:U195"/>
    <mergeCell ref="B196:C197"/>
    <mergeCell ref="D196:E197"/>
    <mergeCell ref="F196:F197"/>
    <mergeCell ref="G196:K196"/>
    <mergeCell ref="N196:R196"/>
    <mergeCell ref="S196:U197"/>
    <mergeCell ref="B228:C228"/>
    <mergeCell ref="D228:E228"/>
    <mergeCell ref="G228:I228"/>
    <mergeCell ref="J228:K228"/>
    <mergeCell ref="L228:M228"/>
    <mergeCell ref="Q228:R228"/>
    <mergeCell ref="S228:U228"/>
    <mergeCell ref="B229:C229"/>
    <mergeCell ref="D229:E229"/>
    <mergeCell ref="G229:I229"/>
    <mergeCell ref="J229:K229"/>
    <mergeCell ref="L229:M229"/>
    <mergeCell ref="Q229:R229"/>
    <mergeCell ref="S229:U229"/>
    <mergeCell ref="B173:C173"/>
    <mergeCell ref="D173:E173"/>
    <mergeCell ref="G173:I173"/>
    <mergeCell ref="J173:K173"/>
    <mergeCell ref="L173:M173"/>
    <mergeCell ref="Q173:R173"/>
    <mergeCell ref="S173:U173"/>
    <mergeCell ref="B175:U175"/>
    <mergeCell ref="B176:C177"/>
    <mergeCell ref="D176:E177"/>
    <mergeCell ref="F176:F177"/>
    <mergeCell ref="G176:K176"/>
    <mergeCell ref="N176:R176"/>
    <mergeCell ref="S176:U177"/>
    <mergeCell ref="G189:I189"/>
    <mergeCell ref="B190:C190"/>
    <mergeCell ref="D190:E190"/>
    <mergeCell ref="G190:I190"/>
    <mergeCell ref="J190:K190"/>
    <mergeCell ref="L190:M190"/>
    <mergeCell ref="Q190:R190"/>
    <mergeCell ref="S190:U190"/>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U162"/>
    <mergeCell ref="B163:C164"/>
    <mergeCell ref="D163:E164"/>
    <mergeCell ref="F163:F164"/>
    <mergeCell ref="G163:K163"/>
    <mergeCell ref="N163:R163"/>
    <mergeCell ref="S163:U164"/>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G222:I222"/>
    <mergeCell ref="J222:K222"/>
    <mergeCell ref="L222:M222"/>
    <mergeCell ref="Q222:R222"/>
    <mergeCell ref="S222:U222"/>
    <mergeCell ref="B221:C221"/>
    <mergeCell ref="D221:E221"/>
    <mergeCell ref="G221:I221"/>
    <mergeCell ref="L267:M267"/>
    <mergeCell ref="Q267:R267"/>
    <mergeCell ref="S265:U265"/>
    <mergeCell ref="B266:C266"/>
    <mergeCell ref="D266:E266"/>
    <mergeCell ref="G266:I266"/>
    <mergeCell ref="B277:C277"/>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B168:C168"/>
    <mergeCell ref="D168:E168"/>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S267:U267"/>
    <mergeCell ref="B268:C268"/>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L269:M269"/>
    <mergeCell ref="S269:U269"/>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G260:I260"/>
    <mergeCell ref="J260:K260"/>
    <mergeCell ref="L260:M260"/>
    <mergeCell ref="Q260:R260"/>
    <mergeCell ref="L259:M259"/>
    <mergeCell ref="B259:C260"/>
    <mergeCell ref="D259:E260"/>
    <mergeCell ref="F259:F260"/>
    <mergeCell ref="G259:K259"/>
    <mergeCell ref="B258:U258"/>
    <mergeCell ref="S250:U250"/>
    <mergeCell ref="B250:C250"/>
    <mergeCell ref="D250:E250"/>
    <mergeCell ref="G250:I250"/>
    <mergeCell ref="J250:K250"/>
    <mergeCell ref="L250:M250"/>
    <mergeCell ref="Q250:R250"/>
    <mergeCell ref="G249:I249"/>
    <mergeCell ref="J249:K249"/>
    <mergeCell ref="L249:M249"/>
    <mergeCell ref="Q249:R249"/>
    <mergeCell ref="L248:M248"/>
    <mergeCell ref="L243:M243"/>
    <mergeCell ref="L232:M232"/>
    <mergeCell ref="B236:E236"/>
    <mergeCell ref="G236:I236"/>
    <mergeCell ref="J236:K236"/>
    <mergeCell ref="L236:M236"/>
    <mergeCell ref="Q236:R236"/>
    <mergeCell ref="S236:U236"/>
    <mergeCell ref="B239:C239"/>
    <mergeCell ref="D239:E239"/>
    <mergeCell ref="G239:I239"/>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B227:C227"/>
    <mergeCell ref="D227:E227"/>
    <mergeCell ref="G227:I227"/>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13:U213"/>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B198:C198"/>
    <mergeCell ref="D198:E198"/>
    <mergeCell ref="G198:I198"/>
    <mergeCell ref="J198:K198"/>
    <mergeCell ref="L198:M198"/>
    <mergeCell ref="Q198:R198"/>
    <mergeCell ref="S198:U198"/>
    <mergeCell ref="G197:I197"/>
    <mergeCell ref="J197:K197"/>
    <mergeCell ref="L197:M197"/>
    <mergeCell ref="Q197:R197"/>
    <mergeCell ref="L196:M196"/>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1:C191"/>
    <mergeCell ref="D191:E191"/>
    <mergeCell ref="G191:H191"/>
    <mergeCell ref="J191:K191"/>
    <mergeCell ref="L191:M191"/>
    <mergeCell ref="Q191:R191"/>
    <mergeCell ref="S191:U191"/>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B178:C178"/>
    <mergeCell ref="D178:E178"/>
    <mergeCell ref="G178:I178"/>
    <mergeCell ref="J178:K178"/>
    <mergeCell ref="L178:M178"/>
    <mergeCell ref="Q178:R178"/>
    <mergeCell ref="S178:U178"/>
    <mergeCell ref="G177:I177"/>
    <mergeCell ref="J177:K177"/>
    <mergeCell ref="L177:M177"/>
    <mergeCell ref="Q177:R177"/>
    <mergeCell ref="L176:M176"/>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Q168:R168"/>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B165:C165"/>
    <mergeCell ref="D165:E165"/>
    <mergeCell ref="G165:I165"/>
    <mergeCell ref="J165:K165"/>
    <mergeCell ref="L165:M165"/>
    <mergeCell ref="Q165:R165"/>
    <mergeCell ref="S165:U165"/>
    <mergeCell ref="G164:I164"/>
    <mergeCell ref="J164:K164"/>
    <mergeCell ref="L164:M164"/>
    <mergeCell ref="Q164:R164"/>
    <mergeCell ref="S168:U168"/>
    <mergeCell ref="B169:C169"/>
    <mergeCell ref="L163:M163"/>
    <mergeCell ref="L161:M161"/>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B150:C150"/>
    <mergeCell ref="G150:I150"/>
    <mergeCell ref="G152:H152"/>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B147:C147"/>
    <mergeCell ref="D147:E147"/>
    <mergeCell ref="G147:I147"/>
    <mergeCell ref="J147:K147"/>
    <mergeCell ref="L147:M147"/>
    <mergeCell ref="Q147:R147"/>
    <mergeCell ref="S147:U147"/>
    <mergeCell ref="G146:I146"/>
    <mergeCell ref="J146:K146"/>
    <mergeCell ref="L146:M146"/>
    <mergeCell ref="Q146:R146"/>
    <mergeCell ref="B145:C146"/>
    <mergeCell ref="D145:E146"/>
    <mergeCell ref="F145:F146"/>
    <mergeCell ref="L145:M145"/>
    <mergeCell ref="L143:M143"/>
    <mergeCell ref="B143:C143"/>
    <mergeCell ref="D143:E143"/>
    <mergeCell ref="G143:I143"/>
    <mergeCell ref="J143:K143"/>
    <mergeCell ref="Q143:R143"/>
    <mergeCell ref="S143:U143"/>
    <mergeCell ref="B144:U144"/>
    <mergeCell ref="G145:K145"/>
    <mergeCell ref="N145:R145"/>
    <mergeCell ref="S145:U146"/>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40:R240" r:id="rId1" display="..\..\Varios\2019-10-07 Cálculos incumplimiento fondeo Ambiental.xlsx" xr:uid="{F3C4EEFA-F10D-4BE0-8303-D5BBFE802CE8}"/>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87"/>
  <sheetViews>
    <sheetView view="pageBreakPreview" topLeftCell="A11" zoomScale="80" zoomScaleNormal="100" zoomScaleSheetLayoutView="80" workbookViewId="0">
      <selection activeCell="H55" sqref="H55"/>
    </sheetView>
  </sheetViews>
  <sheetFormatPr baseColWidth="10" defaultColWidth="11.5703125" defaultRowHeight="15" x14ac:dyDescent="0.25"/>
  <cols>
    <col min="1" max="7" width="11.5703125" style="131"/>
    <col min="8" max="8" width="5.5703125" style="131" customWidth="1"/>
    <col min="9" max="9" width="19.7109375" style="131" customWidth="1"/>
    <col min="10" max="16384" width="11.5703125" style="131"/>
  </cols>
  <sheetData>
    <row r="1" spans="2:12" ht="15" customHeight="1" x14ac:dyDescent="0.25">
      <c r="B1" s="907" t="s">
        <v>386</v>
      </c>
      <c r="C1" s="908"/>
      <c r="D1" s="908"/>
      <c r="E1" s="908"/>
      <c r="F1" s="908"/>
      <c r="G1" s="908"/>
      <c r="H1" s="908"/>
      <c r="I1" s="908"/>
      <c r="J1" s="908"/>
      <c r="K1" s="908"/>
      <c r="L1" s="909"/>
    </row>
    <row r="2" spans="2:12" ht="15" customHeight="1" x14ac:dyDescent="0.25">
      <c r="B2" s="910"/>
      <c r="C2" s="911"/>
      <c r="D2" s="911"/>
      <c r="E2" s="911"/>
      <c r="F2" s="911"/>
      <c r="G2" s="911"/>
      <c r="H2" s="911"/>
      <c r="I2" s="911"/>
      <c r="J2" s="911"/>
      <c r="K2" s="911"/>
      <c r="L2" s="912"/>
    </row>
    <row r="3" spans="2:12" ht="33" customHeight="1" x14ac:dyDescent="0.25">
      <c r="B3" s="913" t="s">
        <v>434</v>
      </c>
      <c r="C3" s="914"/>
      <c r="D3" s="914"/>
      <c r="E3" s="915"/>
      <c r="F3" s="161">
        <v>43936</v>
      </c>
      <c r="G3" s="913" t="s">
        <v>435</v>
      </c>
      <c r="H3" s="914"/>
      <c r="I3" s="915"/>
      <c r="J3" s="916">
        <v>43943</v>
      </c>
      <c r="K3" s="917"/>
      <c r="L3" s="918"/>
    </row>
    <row r="4" spans="2:12" ht="15" customHeight="1" x14ac:dyDescent="0.25">
      <c r="B4" s="919" t="s">
        <v>384</v>
      </c>
      <c r="C4" s="920"/>
      <c r="D4" s="920"/>
      <c r="E4" s="920"/>
      <c r="F4" s="920"/>
      <c r="G4" s="920"/>
      <c r="H4" s="921"/>
      <c r="I4" s="170" t="s">
        <v>757</v>
      </c>
      <c r="J4" s="170" t="s">
        <v>2</v>
      </c>
      <c r="K4" s="925" t="s">
        <v>0</v>
      </c>
      <c r="L4" s="926"/>
    </row>
    <row r="5" spans="2:12" ht="18.600000000000001" customHeight="1" x14ac:dyDescent="0.25">
      <c r="B5" s="922"/>
      <c r="C5" s="923"/>
      <c r="D5" s="923"/>
      <c r="E5" s="923"/>
      <c r="F5" s="923"/>
      <c r="G5" s="923"/>
      <c r="H5" s="924"/>
      <c r="I5" s="133" t="s">
        <v>758</v>
      </c>
      <c r="J5" s="170">
        <v>2</v>
      </c>
      <c r="K5" s="925" t="s">
        <v>436</v>
      </c>
      <c r="L5" s="926"/>
    </row>
    <row r="6" spans="2:12" ht="24" customHeight="1" x14ac:dyDescent="0.25">
      <c r="B6" s="936" t="s">
        <v>658</v>
      </c>
      <c r="C6" s="937"/>
      <c r="D6" s="937"/>
      <c r="E6" s="937"/>
      <c r="F6" s="937"/>
      <c r="G6" s="938"/>
      <c r="H6" s="936" t="s">
        <v>659</v>
      </c>
      <c r="I6" s="937"/>
      <c r="J6" s="937"/>
      <c r="K6" s="937"/>
      <c r="L6" s="938"/>
    </row>
    <row r="7" spans="2:12" x14ac:dyDescent="0.25">
      <c r="B7" s="936"/>
      <c r="C7" s="937"/>
      <c r="D7" s="937"/>
      <c r="E7" s="937"/>
      <c r="F7" s="937"/>
      <c r="G7" s="938"/>
      <c r="H7" s="936"/>
      <c r="I7" s="937"/>
      <c r="J7" s="937"/>
      <c r="K7" s="937"/>
      <c r="L7" s="938"/>
    </row>
    <row r="8" spans="2:12" x14ac:dyDescent="0.25">
      <c r="B8" s="936"/>
      <c r="C8" s="937"/>
      <c r="D8" s="937"/>
      <c r="E8" s="937"/>
      <c r="F8" s="937"/>
      <c r="G8" s="938"/>
      <c r="H8" s="936"/>
      <c r="I8" s="937"/>
      <c r="J8" s="937"/>
      <c r="K8" s="937"/>
      <c r="L8" s="938"/>
    </row>
    <row r="9" spans="2:12" ht="15" customHeight="1" x14ac:dyDescent="0.25">
      <c r="B9" s="936"/>
      <c r="C9" s="937"/>
      <c r="D9" s="937"/>
      <c r="E9" s="937"/>
      <c r="F9" s="937"/>
      <c r="G9" s="938"/>
      <c r="H9" s="936"/>
      <c r="I9" s="937"/>
      <c r="J9" s="937"/>
      <c r="K9" s="937"/>
      <c r="L9" s="938"/>
    </row>
    <row r="10" spans="2:12" ht="15" customHeight="1" x14ac:dyDescent="0.25">
      <c r="B10" s="936"/>
      <c r="C10" s="937"/>
      <c r="D10" s="937"/>
      <c r="E10" s="937"/>
      <c r="F10" s="937"/>
      <c r="G10" s="938"/>
      <c r="H10" s="936"/>
      <c r="I10" s="937"/>
      <c r="J10" s="937"/>
      <c r="K10" s="937"/>
      <c r="L10" s="938"/>
    </row>
    <row r="11" spans="2:12" ht="15" customHeight="1" x14ac:dyDescent="0.25">
      <c r="B11" s="936"/>
      <c r="C11" s="937"/>
      <c r="D11" s="937"/>
      <c r="E11" s="937"/>
      <c r="F11" s="937"/>
      <c r="G11" s="938"/>
      <c r="H11" s="936"/>
      <c r="I11" s="937"/>
      <c r="J11" s="937"/>
      <c r="K11" s="937"/>
      <c r="L11" s="938"/>
    </row>
    <row r="12" spans="2:12" ht="15" customHeight="1" x14ac:dyDescent="0.25">
      <c r="B12" s="936"/>
      <c r="C12" s="937"/>
      <c r="D12" s="937"/>
      <c r="E12" s="937"/>
      <c r="F12" s="937"/>
      <c r="G12" s="938"/>
      <c r="H12" s="936"/>
      <c r="I12" s="937"/>
      <c r="J12" s="937"/>
      <c r="K12" s="937"/>
      <c r="L12" s="938"/>
    </row>
    <row r="13" spans="2:12" ht="15" customHeight="1" x14ac:dyDescent="0.25">
      <c r="B13" s="936"/>
      <c r="C13" s="937"/>
      <c r="D13" s="937"/>
      <c r="E13" s="937"/>
      <c r="F13" s="937"/>
      <c r="G13" s="938"/>
      <c r="H13" s="936"/>
      <c r="I13" s="937"/>
      <c r="J13" s="937"/>
      <c r="K13" s="937"/>
      <c r="L13" s="938"/>
    </row>
    <row r="14" spans="2:12" ht="15" customHeight="1" x14ac:dyDescent="0.25">
      <c r="B14" s="936"/>
      <c r="C14" s="937"/>
      <c r="D14" s="937"/>
      <c r="E14" s="937"/>
      <c r="F14" s="937"/>
      <c r="G14" s="938"/>
      <c r="H14" s="936"/>
      <c r="I14" s="937"/>
      <c r="J14" s="937"/>
      <c r="K14" s="937"/>
      <c r="L14" s="938"/>
    </row>
    <row r="15" spans="2:12" ht="15" customHeight="1" x14ac:dyDescent="0.25">
      <c r="B15" s="936"/>
      <c r="C15" s="937"/>
      <c r="D15" s="937"/>
      <c r="E15" s="937"/>
      <c r="F15" s="937"/>
      <c r="G15" s="938"/>
      <c r="H15" s="936"/>
      <c r="I15" s="937"/>
      <c r="J15" s="937"/>
      <c r="K15" s="937"/>
      <c r="L15" s="938"/>
    </row>
    <row r="16" spans="2:12" ht="15" customHeight="1" x14ac:dyDescent="0.25">
      <c r="B16" s="936"/>
      <c r="C16" s="937"/>
      <c r="D16" s="937"/>
      <c r="E16" s="937"/>
      <c r="F16" s="937"/>
      <c r="G16" s="938"/>
      <c r="H16" s="936"/>
      <c r="I16" s="937"/>
      <c r="J16" s="937"/>
      <c r="K16" s="937"/>
      <c r="L16" s="938"/>
    </row>
    <row r="17" spans="2:12" ht="15" customHeight="1" x14ac:dyDescent="0.25">
      <c r="B17" s="936"/>
      <c r="C17" s="937"/>
      <c r="D17" s="937"/>
      <c r="E17" s="937"/>
      <c r="F17" s="937"/>
      <c r="G17" s="938"/>
      <c r="H17" s="936"/>
      <c r="I17" s="937"/>
      <c r="J17" s="937"/>
      <c r="K17" s="937"/>
      <c r="L17" s="938"/>
    </row>
    <row r="18" spans="2:12" ht="15" customHeight="1" x14ac:dyDescent="0.25">
      <c r="B18" s="936"/>
      <c r="C18" s="937"/>
      <c r="D18" s="937"/>
      <c r="E18" s="937"/>
      <c r="F18" s="937"/>
      <c r="G18" s="938"/>
      <c r="H18" s="936"/>
      <c r="I18" s="937"/>
      <c r="J18" s="937"/>
      <c r="K18" s="937"/>
      <c r="L18" s="938"/>
    </row>
    <row r="19" spans="2:12" ht="15" customHeight="1" thickBot="1" x14ac:dyDescent="0.3">
      <c r="B19" s="936"/>
      <c r="C19" s="937"/>
      <c r="D19" s="937"/>
      <c r="E19" s="937"/>
      <c r="F19" s="937"/>
      <c r="G19" s="938"/>
      <c r="H19" s="936"/>
      <c r="I19" s="937"/>
      <c r="J19" s="937"/>
      <c r="K19" s="937"/>
      <c r="L19" s="938"/>
    </row>
    <row r="20" spans="2:12" ht="15" customHeight="1" x14ac:dyDescent="0.25">
      <c r="B20" s="927" t="s">
        <v>990</v>
      </c>
      <c r="C20" s="928"/>
      <c r="D20" s="928"/>
      <c r="E20" s="928"/>
      <c r="F20" s="928"/>
      <c r="G20" s="929"/>
      <c r="H20" s="939" t="s">
        <v>991</v>
      </c>
      <c r="I20" s="940"/>
      <c r="J20" s="940"/>
      <c r="K20" s="940"/>
      <c r="L20" s="941"/>
    </row>
    <row r="21" spans="2:12" ht="15" customHeight="1" thickBot="1" x14ac:dyDescent="0.3">
      <c r="B21" s="930"/>
      <c r="C21" s="931"/>
      <c r="D21" s="931"/>
      <c r="E21" s="931"/>
      <c r="F21" s="931"/>
      <c r="G21" s="932"/>
      <c r="H21" s="942"/>
      <c r="I21" s="943"/>
      <c r="J21" s="943"/>
      <c r="K21" s="943"/>
      <c r="L21" s="944"/>
    </row>
    <row r="22" spans="2:12" ht="15" customHeight="1" x14ac:dyDescent="0.25">
      <c r="B22" s="933" t="s">
        <v>833</v>
      </c>
      <c r="C22" s="934"/>
      <c r="D22" s="934"/>
      <c r="E22" s="934"/>
      <c r="F22" s="934"/>
      <c r="G22" s="935"/>
      <c r="H22" s="933" t="s">
        <v>834</v>
      </c>
      <c r="I22" s="934"/>
      <c r="J22" s="934"/>
      <c r="K22" s="934"/>
      <c r="L22" s="935"/>
    </row>
    <row r="23" spans="2:12" ht="15" customHeight="1" x14ac:dyDescent="0.25">
      <c r="B23" s="936"/>
      <c r="C23" s="937"/>
      <c r="D23" s="937"/>
      <c r="E23" s="937"/>
      <c r="F23" s="937"/>
      <c r="G23" s="938"/>
      <c r="H23" s="936"/>
      <c r="I23" s="937"/>
      <c r="J23" s="937"/>
      <c r="K23" s="937"/>
      <c r="L23" s="938"/>
    </row>
    <row r="24" spans="2:12" x14ac:dyDescent="0.25">
      <c r="B24" s="936"/>
      <c r="C24" s="937"/>
      <c r="D24" s="937"/>
      <c r="E24" s="937"/>
      <c r="F24" s="937"/>
      <c r="G24" s="938"/>
      <c r="H24" s="936"/>
      <c r="I24" s="937"/>
      <c r="J24" s="937"/>
      <c r="K24" s="937"/>
      <c r="L24" s="938"/>
    </row>
    <row r="25" spans="2:12" ht="15" customHeight="1" x14ac:dyDescent="0.25">
      <c r="B25" s="936"/>
      <c r="C25" s="937"/>
      <c r="D25" s="937"/>
      <c r="E25" s="937"/>
      <c r="F25" s="937"/>
      <c r="G25" s="938"/>
      <c r="H25" s="936"/>
      <c r="I25" s="937"/>
      <c r="J25" s="937"/>
      <c r="K25" s="937"/>
      <c r="L25" s="938"/>
    </row>
    <row r="26" spans="2:12" ht="15" customHeight="1" x14ac:dyDescent="0.25">
      <c r="B26" s="936"/>
      <c r="C26" s="937"/>
      <c r="D26" s="937"/>
      <c r="E26" s="937"/>
      <c r="F26" s="937"/>
      <c r="G26" s="938"/>
      <c r="H26" s="936"/>
      <c r="I26" s="937"/>
      <c r="J26" s="937"/>
      <c r="K26" s="937"/>
      <c r="L26" s="938"/>
    </row>
    <row r="27" spans="2:12" ht="15" customHeight="1" x14ac:dyDescent="0.25">
      <c r="B27" s="936"/>
      <c r="C27" s="937"/>
      <c r="D27" s="937"/>
      <c r="E27" s="937"/>
      <c r="F27" s="937"/>
      <c r="G27" s="938"/>
      <c r="H27" s="936"/>
      <c r="I27" s="937"/>
      <c r="J27" s="937"/>
      <c r="K27" s="937"/>
      <c r="L27" s="938"/>
    </row>
    <row r="28" spans="2:12" ht="15" customHeight="1" x14ac:dyDescent="0.25">
      <c r="B28" s="936"/>
      <c r="C28" s="937"/>
      <c r="D28" s="937"/>
      <c r="E28" s="937"/>
      <c r="F28" s="937"/>
      <c r="G28" s="938"/>
      <c r="H28" s="936"/>
      <c r="I28" s="937"/>
      <c r="J28" s="937"/>
      <c r="K28" s="937"/>
      <c r="L28" s="938"/>
    </row>
    <row r="29" spans="2:12" ht="15" customHeight="1" x14ac:dyDescent="0.25">
      <c r="B29" s="936"/>
      <c r="C29" s="937"/>
      <c r="D29" s="937"/>
      <c r="E29" s="937"/>
      <c r="F29" s="937"/>
      <c r="G29" s="938"/>
      <c r="H29" s="936"/>
      <c r="I29" s="937"/>
      <c r="J29" s="937"/>
      <c r="K29" s="937"/>
      <c r="L29" s="938"/>
    </row>
    <row r="30" spans="2:12" ht="15" customHeight="1" x14ac:dyDescent="0.25">
      <c r="B30" s="936"/>
      <c r="C30" s="937"/>
      <c r="D30" s="937"/>
      <c r="E30" s="937"/>
      <c r="F30" s="937"/>
      <c r="G30" s="938"/>
      <c r="H30" s="936"/>
      <c r="I30" s="937"/>
      <c r="J30" s="937"/>
      <c r="K30" s="937"/>
      <c r="L30" s="938"/>
    </row>
    <row r="31" spans="2:12" ht="15" customHeight="1" x14ac:dyDescent="0.25">
      <c r="B31" s="936"/>
      <c r="C31" s="937"/>
      <c r="D31" s="937"/>
      <c r="E31" s="937"/>
      <c r="F31" s="937"/>
      <c r="G31" s="938"/>
      <c r="H31" s="936"/>
      <c r="I31" s="937"/>
      <c r="J31" s="937"/>
      <c r="K31" s="937"/>
      <c r="L31" s="938"/>
    </row>
    <row r="32" spans="2:12" ht="15" customHeight="1" x14ac:dyDescent="0.25">
      <c r="B32" s="936"/>
      <c r="C32" s="937"/>
      <c r="D32" s="937"/>
      <c r="E32" s="937"/>
      <c r="F32" s="937"/>
      <c r="G32" s="938"/>
      <c r="H32" s="936"/>
      <c r="I32" s="937"/>
      <c r="J32" s="937"/>
      <c r="K32" s="937"/>
      <c r="L32" s="938"/>
    </row>
    <row r="33" spans="2:12" ht="15" customHeight="1" x14ac:dyDescent="0.25">
      <c r="B33" s="936"/>
      <c r="C33" s="937"/>
      <c r="D33" s="937"/>
      <c r="E33" s="937"/>
      <c r="F33" s="937"/>
      <c r="G33" s="938"/>
      <c r="H33" s="936"/>
      <c r="I33" s="937"/>
      <c r="J33" s="937"/>
      <c r="K33" s="937"/>
      <c r="L33" s="938"/>
    </row>
    <row r="34" spans="2:12" ht="15" customHeight="1" x14ac:dyDescent="0.25">
      <c r="B34" s="936"/>
      <c r="C34" s="937"/>
      <c r="D34" s="937"/>
      <c r="E34" s="937"/>
      <c r="F34" s="937"/>
      <c r="G34" s="938"/>
      <c r="H34" s="936"/>
      <c r="I34" s="937"/>
      <c r="J34" s="937"/>
      <c r="K34" s="937"/>
      <c r="L34" s="938"/>
    </row>
    <row r="35" spans="2:12" ht="41.25" customHeight="1" thickBot="1" x14ac:dyDescent="0.3">
      <c r="B35" s="936"/>
      <c r="C35" s="937"/>
      <c r="D35" s="937"/>
      <c r="E35" s="937"/>
      <c r="F35" s="937"/>
      <c r="G35" s="938"/>
      <c r="H35" s="936"/>
      <c r="I35" s="937"/>
      <c r="J35" s="937"/>
      <c r="K35" s="937"/>
      <c r="L35" s="938"/>
    </row>
    <row r="36" spans="2:12" ht="15" customHeight="1" x14ac:dyDescent="0.25">
      <c r="B36" s="927" t="s">
        <v>992</v>
      </c>
      <c r="C36" s="928"/>
      <c r="D36" s="928"/>
      <c r="E36" s="928"/>
      <c r="F36" s="928"/>
      <c r="G36" s="928"/>
      <c r="H36" s="928"/>
      <c r="I36" s="928"/>
      <c r="J36" s="928"/>
      <c r="K36" s="928"/>
      <c r="L36" s="929"/>
    </row>
    <row r="37" spans="2:12" ht="15" customHeight="1" thickBot="1" x14ac:dyDescent="0.3">
      <c r="B37" s="930"/>
      <c r="C37" s="931"/>
      <c r="D37" s="931"/>
      <c r="E37" s="931"/>
      <c r="F37" s="931"/>
      <c r="G37" s="931"/>
      <c r="H37" s="931"/>
      <c r="I37" s="931"/>
      <c r="J37" s="931"/>
      <c r="K37" s="931"/>
      <c r="L37" s="932"/>
    </row>
    <row r="38" spans="2:12" ht="15" customHeight="1" x14ac:dyDescent="0.25">
      <c r="B38" s="933" t="s">
        <v>837</v>
      </c>
      <c r="C38" s="934"/>
      <c r="D38" s="934"/>
      <c r="E38" s="934"/>
      <c r="F38" s="934"/>
      <c r="G38" s="935"/>
      <c r="H38" s="933" t="s">
        <v>838</v>
      </c>
      <c r="I38" s="934"/>
      <c r="J38" s="934"/>
      <c r="K38" s="934"/>
      <c r="L38" s="935"/>
    </row>
    <row r="39" spans="2:12" x14ac:dyDescent="0.25">
      <c r="B39" s="936"/>
      <c r="C39" s="937"/>
      <c r="D39" s="937"/>
      <c r="E39" s="937"/>
      <c r="F39" s="937"/>
      <c r="G39" s="938"/>
      <c r="H39" s="936"/>
      <c r="I39" s="937"/>
      <c r="J39" s="937"/>
      <c r="K39" s="937"/>
      <c r="L39" s="938"/>
    </row>
    <row r="40" spans="2:12" ht="36" customHeight="1" x14ac:dyDescent="0.25">
      <c r="B40" s="936"/>
      <c r="C40" s="937"/>
      <c r="D40" s="937"/>
      <c r="E40" s="937"/>
      <c r="F40" s="937"/>
      <c r="G40" s="938"/>
      <c r="H40" s="936"/>
      <c r="I40" s="937"/>
      <c r="J40" s="937"/>
      <c r="K40" s="937"/>
      <c r="L40" s="938"/>
    </row>
    <row r="41" spans="2:12" ht="15" customHeight="1" x14ac:dyDescent="0.25">
      <c r="B41" s="936"/>
      <c r="C41" s="937"/>
      <c r="D41" s="937"/>
      <c r="E41" s="937"/>
      <c r="F41" s="937"/>
      <c r="G41" s="938"/>
      <c r="H41" s="936"/>
      <c r="I41" s="937"/>
      <c r="J41" s="937"/>
      <c r="K41" s="937"/>
      <c r="L41" s="938"/>
    </row>
    <row r="42" spans="2:12" ht="15" customHeight="1" x14ac:dyDescent="0.25">
      <c r="B42" s="936"/>
      <c r="C42" s="937"/>
      <c r="D42" s="937"/>
      <c r="E42" s="937"/>
      <c r="F42" s="937"/>
      <c r="G42" s="938"/>
      <c r="H42" s="936"/>
      <c r="I42" s="937"/>
      <c r="J42" s="937"/>
      <c r="K42" s="937"/>
      <c r="L42" s="938"/>
    </row>
    <row r="43" spans="2:12" ht="15" customHeight="1" x14ac:dyDescent="0.25">
      <c r="B43" s="936"/>
      <c r="C43" s="937"/>
      <c r="D43" s="937"/>
      <c r="E43" s="937"/>
      <c r="F43" s="937"/>
      <c r="G43" s="938"/>
      <c r="H43" s="936"/>
      <c r="I43" s="937"/>
      <c r="J43" s="937"/>
      <c r="K43" s="937"/>
      <c r="L43" s="938"/>
    </row>
    <row r="44" spans="2:12" ht="15" customHeight="1" x14ac:dyDescent="0.25">
      <c r="B44" s="936"/>
      <c r="C44" s="937"/>
      <c r="D44" s="937"/>
      <c r="E44" s="937"/>
      <c r="F44" s="937"/>
      <c r="G44" s="938"/>
      <c r="H44" s="936"/>
      <c r="I44" s="937"/>
      <c r="J44" s="937"/>
      <c r="K44" s="937"/>
      <c r="L44" s="938"/>
    </row>
    <row r="45" spans="2:12" ht="15" customHeight="1" x14ac:dyDescent="0.25">
      <c r="B45" s="936"/>
      <c r="C45" s="937"/>
      <c r="D45" s="937"/>
      <c r="E45" s="937"/>
      <c r="F45" s="937"/>
      <c r="G45" s="938"/>
      <c r="H45" s="936"/>
      <c r="I45" s="937"/>
      <c r="J45" s="937"/>
      <c r="K45" s="937"/>
      <c r="L45" s="938"/>
    </row>
    <row r="46" spans="2:12" ht="15" customHeight="1" x14ac:dyDescent="0.25">
      <c r="B46" s="936"/>
      <c r="C46" s="937"/>
      <c r="D46" s="937"/>
      <c r="E46" s="937"/>
      <c r="F46" s="937"/>
      <c r="G46" s="938"/>
      <c r="H46" s="936"/>
      <c r="I46" s="937"/>
      <c r="J46" s="937"/>
      <c r="K46" s="937"/>
      <c r="L46" s="938"/>
    </row>
    <row r="47" spans="2:12" ht="15" customHeight="1" x14ac:dyDescent="0.25">
      <c r="B47" s="936"/>
      <c r="C47" s="937"/>
      <c r="D47" s="937"/>
      <c r="E47" s="937"/>
      <c r="F47" s="937"/>
      <c r="G47" s="938"/>
      <c r="H47" s="936"/>
      <c r="I47" s="937"/>
      <c r="J47" s="937"/>
      <c r="K47" s="937"/>
      <c r="L47" s="938"/>
    </row>
    <row r="48" spans="2:12" ht="15" customHeight="1" x14ac:dyDescent="0.25">
      <c r="B48" s="936"/>
      <c r="C48" s="937"/>
      <c r="D48" s="937"/>
      <c r="E48" s="937"/>
      <c r="F48" s="937"/>
      <c r="G48" s="938"/>
      <c r="H48" s="936"/>
      <c r="I48" s="937"/>
      <c r="J48" s="937"/>
      <c r="K48" s="937"/>
      <c r="L48" s="938"/>
    </row>
    <row r="49" spans="2:12" ht="15" customHeight="1" x14ac:dyDescent="0.25">
      <c r="B49" s="936"/>
      <c r="C49" s="937"/>
      <c r="D49" s="937"/>
      <c r="E49" s="937"/>
      <c r="F49" s="937"/>
      <c r="G49" s="938"/>
      <c r="H49" s="936"/>
      <c r="I49" s="937"/>
      <c r="J49" s="937"/>
      <c r="K49" s="937"/>
      <c r="L49" s="938"/>
    </row>
    <row r="50" spans="2:12" ht="15" customHeight="1" x14ac:dyDescent="0.25">
      <c r="B50" s="936"/>
      <c r="C50" s="937"/>
      <c r="D50" s="937"/>
      <c r="E50" s="937"/>
      <c r="F50" s="937"/>
      <c r="G50" s="938"/>
      <c r="H50" s="936"/>
      <c r="I50" s="937"/>
      <c r="J50" s="937"/>
      <c r="K50" s="937"/>
      <c r="L50" s="938"/>
    </row>
    <row r="51" spans="2:12" ht="15" customHeight="1" thickBot="1" x14ac:dyDescent="0.3">
      <c r="B51" s="936"/>
      <c r="C51" s="937"/>
      <c r="D51" s="937"/>
      <c r="E51" s="937"/>
      <c r="F51" s="937"/>
      <c r="G51" s="938"/>
      <c r="H51" s="936"/>
      <c r="I51" s="937"/>
      <c r="J51" s="937"/>
      <c r="K51" s="937"/>
      <c r="L51" s="938"/>
    </row>
    <row r="52" spans="2:12" ht="15" customHeight="1" x14ac:dyDescent="0.25">
      <c r="B52" s="939" t="s">
        <v>993</v>
      </c>
      <c r="C52" s="940"/>
      <c r="D52" s="940"/>
      <c r="E52" s="940"/>
      <c r="F52" s="940"/>
      <c r="G52" s="940"/>
      <c r="H52" s="940"/>
      <c r="I52" s="940"/>
      <c r="J52" s="940"/>
      <c r="K52" s="940"/>
      <c r="L52" s="941"/>
    </row>
    <row r="53" spans="2:12" ht="15" customHeight="1" thickBot="1" x14ac:dyDescent="0.3">
      <c r="B53" s="942"/>
      <c r="C53" s="943"/>
      <c r="D53" s="943"/>
      <c r="E53" s="943"/>
      <c r="F53" s="943"/>
      <c r="G53" s="943"/>
      <c r="H53" s="943"/>
      <c r="I53" s="943"/>
      <c r="J53" s="943"/>
      <c r="K53" s="943"/>
      <c r="L53" s="944"/>
    </row>
    <row r="54" spans="2:12" ht="15" customHeight="1" x14ac:dyDescent="0.25"/>
    <row r="55" spans="2:12" ht="31.5" customHeight="1" x14ac:dyDescent="0.25"/>
    <row r="57" spans="2:12" ht="15" customHeight="1" x14ac:dyDescent="0.25"/>
    <row r="58" spans="2:12" ht="15" customHeight="1" x14ac:dyDescent="0.25"/>
    <row r="59" spans="2:12" ht="15" customHeight="1" x14ac:dyDescent="0.25"/>
    <row r="60" spans="2:12" ht="15" customHeight="1" x14ac:dyDescent="0.25"/>
    <row r="61" spans="2:12" ht="15" customHeight="1" x14ac:dyDescent="0.25"/>
    <row r="62" spans="2:12" ht="15" customHeight="1" x14ac:dyDescent="0.25"/>
    <row r="63" spans="2:12" ht="15" customHeight="1" x14ac:dyDescent="0.25"/>
    <row r="64" spans="2:12" ht="15" customHeight="1" x14ac:dyDescent="0.25"/>
    <row r="65" ht="15" customHeight="1" x14ac:dyDescent="0.25"/>
    <row r="66" ht="15" customHeight="1" x14ac:dyDescent="0.25"/>
    <row r="67" ht="15" customHeight="1" x14ac:dyDescent="0.25"/>
    <row r="68" ht="15" customHeight="1" x14ac:dyDescent="0.25"/>
    <row r="69" ht="15" customHeight="1" x14ac:dyDescent="0.25"/>
    <row r="70" ht="15" customHeight="1" x14ac:dyDescent="0.25"/>
    <row r="71" ht="15" customHeight="1" x14ac:dyDescent="0.25"/>
    <row r="72" ht="29.25" customHeight="1" x14ac:dyDescent="0.25"/>
    <row r="73" ht="15" customHeight="1" x14ac:dyDescent="0.25"/>
    <row r="74" ht="15" customHeight="1" x14ac:dyDescent="0.25"/>
    <row r="75" ht="15" customHeight="1" x14ac:dyDescent="0.25"/>
    <row r="76" ht="15" customHeight="1" x14ac:dyDescent="0.25"/>
    <row r="77" ht="15" customHeight="1" x14ac:dyDescent="0.25"/>
    <row r="78" ht="15" customHeight="1" x14ac:dyDescent="0.25"/>
    <row r="79" ht="15" customHeight="1" x14ac:dyDescent="0.25"/>
    <row r="80" ht="15" customHeight="1" x14ac:dyDescent="0.25"/>
    <row r="81" ht="15" customHeight="1" x14ac:dyDescent="0.25"/>
    <row r="82" ht="15" customHeight="1" x14ac:dyDescent="0.25"/>
    <row r="83" ht="15" customHeight="1" x14ac:dyDescent="0.25"/>
    <row r="84" ht="15" customHeight="1" x14ac:dyDescent="0.25"/>
    <row r="85" ht="15" customHeight="1" x14ac:dyDescent="0.25"/>
    <row r="86" ht="15" customHeight="1" x14ac:dyDescent="0.25"/>
    <row r="87" ht="15" customHeight="1" x14ac:dyDescent="0.25"/>
  </sheetData>
  <mergeCells count="17">
    <mergeCell ref="B36:L37"/>
    <mergeCell ref="B38:G51"/>
    <mergeCell ref="H38:L51"/>
    <mergeCell ref="B52:L53"/>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scale="68"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53"/>
  <sheetViews>
    <sheetView view="pageBreakPreview" zoomScale="80" zoomScaleNormal="100" zoomScaleSheetLayoutView="80" zoomScalePageLayoutView="110" workbookViewId="0">
      <selection activeCell="I54" sqref="I54:I55"/>
    </sheetView>
  </sheetViews>
  <sheetFormatPr baseColWidth="10" defaultColWidth="11.42578125" defaultRowHeight="15" x14ac:dyDescent="0.25"/>
  <cols>
    <col min="1" max="1" width="3.7109375" style="132" customWidth="1"/>
    <col min="2" max="2" width="4.7109375" style="132" customWidth="1"/>
    <col min="3" max="3" width="8.28515625" style="132" customWidth="1"/>
    <col min="4" max="4" width="8" style="132" customWidth="1"/>
    <col min="5" max="5" width="11.42578125" style="132"/>
    <col min="6" max="6" width="12" style="132" customWidth="1"/>
    <col min="7" max="7" width="9.5703125" style="132" customWidth="1"/>
    <col min="8" max="8" width="8.5703125" style="132" customWidth="1"/>
    <col min="9" max="9" width="22.42578125" style="132" customWidth="1"/>
    <col min="10" max="10" width="13" style="132" customWidth="1"/>
    <col min="11" max="11" width="13.42578125" style="132" customWidth="1"/>
    <col min="12" max="12" width="9.5703125" style="132" customWidth="1"/>
    <col min="13" max="13" width="11.42578125" style="132" hidden="1" customWidth="1"/>
    <col min="14" max="16384" width="11.42578125" style="132"/>
  </cols>
  <sheetData>
    <row r="1" spans="2:12" ht="27.75" customHeight="1" x14ac:dyDescent="0.25">
      <c r="B1" s="907" t="s">
        <v>386</v>
      </c>
      <c r="C1" s="908"/>
      <c r="D1" s="908"/>
      <c r="E1" s="908"/>
      <c r="F1" s="908"/>
      <c r="G1" s="908"/>
      <c r="H1" s="908"/>
      <c r="I1" s="908"/>
      <c r="J1" s="908"/>
      <c r="K1" s="908"/>
      <c r="L1" s="909"/>
    </row>
    <row r="2" spans="2:12" ht="11.25" customHeight="1" x14ac:dyDescent="0.25">
      <c r="B2" s="910"/>
      <c r="C2" s="911"/>
      <c r="D2" s="911"/>
      <c r="E2" s="911"/>
      <c r="F2" s="911"/>
      <c r="G2" s="911"/>
      <c r="H2" s="911"/>
      <c r="I2" s="911"/>
      <c r="J2" s="911"/>
      <c r="K2" s="911"/>
      <c r="L2" s="912"/>
    </row>
    <row r="3" spans="2:12" ht="24.95" customHeight="1" x14ac:dyDescent="0.25">
      <c r="B3" s="913" t="s">
        <v>434</v>
      </c>
      <c r="C3" s="914"/>
      <c r="D3" s="914"/>
      <c r="E3" s="915"/>
      <c r="F3" s="161">
        <v>43936</v>
      </c>
      <c r="G3" s="913" t="s">
        <v>435</v>
      </c>
      <c r="H3" s="914"/>
      <c r="I3" s="915"/>
      <c r="J3" s="967">
        <v>43942</v>
      </c>
      <c r="K3" s="914"/>
      <c r="L3" s="915"/>
    </row>
    <row r="4" spans="2:12" ht="24.95" customHeight="1" x14ac:dyDescent="0.25">
      <c r="B4" s="919" t="s">
        <v>384</v>
      </c>
      <c r="C4" s="920"/>
      <c r="D4" s="920"/>
      <c r="E4" s="920"/>
      <c r="F4" s="920"/>
      <c r="G4" s="920"/>
      <c r="H4" s="921"/>
      <c r="I4" s="167" t="s">
        <v>757</v>
      </c>
      <c r="J4" s="167" t="s">
        <v>2</v>
      </c>
      <c r="K4" s="925" t="s">
        <v>0</v>
      </c>
      <c r="L4" s="926"/>
    </row>
    <row r="5" spans="2:12" ht="24.95" customHeight="1" x14ac:dyDescent="0.25">
      <c r="B5" s="922"/>
      <c r="C5" s="923"/>
      <c r="D5" s="923"/>
      <c r="E5" s="923"/>
      <c r="F5" s="923"/>
      <c r="G5" s="923"/>
      <c r="H5" s="924"/>
      <c r="I5" s="133" t="s">
        <v>758</v>
      </c>
      <c r="J5" s="167">
        <v>2</v>
      </c>
      <c r="K5" s="925" t="s">
        <v>436</v>
      </c>
      <c r="L5" s="926"/>
    </row>
    <row r="6" spans="2:12" ht="15.75" customHeight="1" x14ac:dyDescent="0.25">
      <c r="B6" s="936" t="s">
        <v>658</v>
      </c>
      <c r="C6" s="937"/>
      <c r="D6" s="937"/>
      <c r="E6" s="937"/>
      <c r="F6" s="937"/>
      <c r="G6" s="938"/>
      <c r="H6" s="936" t="s">
        <v>659</v>
      </c>
      <c r="I6" s="937"/>
      <c r="J6" s="937"/>
      <c r="K6" s="937"/>
      <c r="L6" s="938"/>
    </row>
    <row r="7" spans="2:12" x14ac:dyDescent="0.25">
      <c r="B7" s="936"/>
      <c r="C7" s="937"/>
      <c r="D7" s="937"/>
      <c r="E7" s="937"/>
      <c r="F7" s="937"/>
      <c r="G7" s="938"/>
      <c r="H7" s="936"/>
      <c r="I7" s="937"/>
      <c r="J7" s="937"/>
      <c r="K7" s="937"/>
      <c r="L7" s="938"/>
    </row>
    <row r="8" spans="2:12" x14ac:dyDescent="0.25">
      <c r="B8" s="936"/>
      <c r="C8" s="937"/>
      <c r="D8" s="937"/>
      <c r="E8" s="937"/>
      <c r="F8" s="937"/>
      <c r="G8" s="938"/>
      <c r="H8" s="936"/>
      <c r="I8" s="937"/>
      <c r="J8" s="937"/>
      <c r="K8" s="937"/>
      <c r="L8" s="938"/>
    </row>
    <row r="9" spans="2:12" x14ac:dyDescent="0.25">
      <c r="B9" s="936"/>
      <c r="C9" s="937"/>
      <c r="D9" s="937"/>
      <c r="E9" s="937"/>
      <c r="F9" s="937"/>
      <c r="G9" s="938"/>
      <c r="H9" s="936"/>
      <c r="I9" s="937"/>
      <c r="J9" s="937"/>
      <c r="K9" s="937"/>
      <c r="L9" s="938"/>
    </row>
    <row r="10" spans="2:12" x14ac:dyDescent="0.25">
      <c r="B10" s="936"/>
      <c r="C10" s="937"/>
      <c r="D10" s="937"/>
      <c r="E10" s="937"/>
      <c r="F10" s="937"/>
      <c r="G10" s="938"/>
      <c r="H10" s="936"/>
      <c r="I10" s="937"/>
      <c r="J10" s="937"/>
      <c r="K10" s="937"/>
      <c r="L10" s="938"/>
    </row>
    <row r="11" spans="2:12" x14ac:dyDescent="0.25">
      <c r="B11" s="936"/>
      <c r="C11" s="937"/>
      <c r="D11" s="937"/>
      <c r="E11" s="937"/>
      <c r="F11" s="937"/>
      <c r="G11" s="938"/>
      <c r="H11" s="936"/>
      <c r="I11" s="937"/>
      <c r="J11" s="937"/>
      <c r="K11" s="937"/>
      <c r="L11" s="938"/>
    </row>
    <row r="12" spans="2:12" x14ac:dyDescent="0.25">
      <c r="B12" s="936"/>
      <c r="C12" s="937"/>
      <c r="D12" s="937"/>
      <c r="E12" s="937"/>
      <c r="F12" s="937"/>
      <c r="G12" s="938"/>
      <c r="H12" s="936"/>
      <c r="I12" s="937"/>
      <c r="J12" s="937"/>
      <c r="K12" s="937"/>
      <c r="L12" s="938"/>
    </row>
    <row r="13" spans="2:12" x14ac:dyDescent="0.25">
      <c r="B13" s="936"/>
      <c r="C13" s="937"/>
      <c r="D13" s="937"/>
      <c r="E13" s="937"/>
      <c r="F13" s="937"/>
      <c r="G13" s="938"/>
      <c r="H13" s="936"/>
      <c r="I13" s="937"/>
      <c r="J13" s="937"/>
      <c r="K13" s="937"/>
      <c r="L13" s="938"/>
    </row>
    <row r="14" spans="2:12" x14ac:dyDescent="0.25">
      <c r="B14" s="936"/>
      <c r="C14" s="937"/>
      <c r="D14" s="937"/>
      <c r="E14" s="937"/>
      <c r="F14" s="937"/>
      <c r="G14" s="938"/>
      <c r="H14" s="936"/>
      <c r="I14" s="937"/>
      <c r="J14" s="937"/>
      <c r="K14" s="937"/>
      <c r="L14" s="938"/>
    </row>
    <row r="15" spans="2:12" x14ac:dyDescent="0.25">
      <c r="B15" s="936"/>
      <c r="C15" s="937"/>
      <c r="D15" s="937"/>
      <c r="E15" s="937"/>
      <c r="F15" s="937"/>
      <c r="G15" s="938"/>
      <c r="H15" s="936"/>
      <c r="I15" s="937"/>
      <c r="J15" s="937"/>
      <c r="K15" s="937"/>
      <c r="L15" s="938"/>
    </row>
    <row r="16" spans="2:12" x14ac:dyDescent="0.25">
      <c r="B16" s="936"/>
      <c r="C16" s="937"/>
      <c r="D16" s="937"/>
      <c r="E16" s="937"/>
      <c r="F16" s="937"/>
      <c r="G16" s="938"/>
      <c r="H16" s="936"/>
      <c r="I16" s="937"/>
      <c r="J16" s="937"/>
      <c r="K16" s="937"/>
      <c r="L16" s="938"/>
    </row>
    <row r="17" spans="2:12" x14ac:dyDescent="0.25">
      <c r="B17" s="936"/>
      <c r="C17" s="937"/>
      <c r="D17" s="937"/>
      <c r="E17" s="937"/>
      <c r="F17" s="937"/>
      <c r="G17" s="938"/>
      <c r="H17" s="936"/>
      <c r="I17" s="937"/>
      <c r="J17" s="937"/>
      <c r="K17" s="937"/>
      <c r="L17" s="938"/>
    </row>
    <row r="18" spans="2:12" x14ac:dyDescent="0.25">
      <c r="B18" s="936"/>
      <c r="C18" s="937"/>
      <c r="D18" s="937"/>
      <c r="E18" s="937"/>
      <c r="F18" s="937"/>
      <c r="G18" s="938"/>
      <c r="H18" s="936"/>
      <c r="I18" s="937"/>
      <c r="J18" s="937"/>
      <c r="K18" s="937"/>
      <c r="L18" s="938"/>
    </row>
    <row r="19" spans="2:12" ht="15.75" thickBot="1" x14ac:dyDescent="0.3">
      <c r="B19" s="936"/>
      <c r="C19" s="937"/>
      <c r="D19" s="937"/>
      <c r="E19" s="937"/>
      <c r="F19" s="937"/>
      <c r="G19" s="938"/>
      <c r="H19" s="936"/>
      <c r="I19" s="937"/>
      <c r="J19" s="937"/>
      <c r="K19" s="937"/>
      <c r="L19" s="938"/>
    </row>
    <row r="20" spans="2:12" ht="14.45" customHeight="1" x14ac:dyDescent="0.25">
      <c r="B20" s="955" t="s">
        <v>755</v>
      </c>
      <c r="C20" s="956"/>
      <c r="D20" s="956"/>
      <c r="E20" s="956"/>
      <c r="F20" s="956"/>
      <c r="G20" s="957"/>
      <c r="H20" s="961" t="s">
        <v>737</v>
      </c>
      <c r="I20" s="962"/>
      <c r="J20" s="962"/>
      <c r="K20" s="962"/>
      <c r="L20" s="963"/>
    </row>
    <row r="21" spans="2:12" ht="18" customHeight="1" thickBot="1" x14ac:dyDescent="0.3">
      <c r="B21" s="958"/>
      <c r="C21" s="959"/>
      <c r="D21" s="959"/>
      <c r="E21" s="959"/>
      <c r="F21" s="959"/>
      <c r="G21" s="960"/>
      <c r="H21" s="964"/>
      <c r="I21" s="965"/>
      <c r="J21" s="965"/>
      <c r="K21" s="965"/>
      <c r="L21" s="966"/>
    </row>
    <row r="22" spans="2:12" ht="15.75" customHeight="1" x14ac:dyDescent="0.25">
      <c r="B22" s="933" t="s">
        <v>833</v>
      </c>
      <c r="C22" s="934"/>
      <c r="D22" s="934"/>
      <c r="E22" s="934"/>
      <c r="F22" s="934"/>
      <c r="G22" s="935"/>
      <c r="H22" s="933" t="s">
        <v>834</v>
      </c>
      <c r="I22" s="934"/>
      <c r="J22" s="934"/>
      <c r="K22" s="934"/>
      <c r="L22" s="935"/>
    </row>
    <row r="23" spans="2:12" x14ac:dyDescent="0.25">
      <c r="B23" s="936"/>
      <c r="C23" s="937"/>
      <c r="D23" s="937"/>
      <c r="E23" s="937"/>
      <c r="F23" s="937"/>
      <c r="G23" s="938"/>
      <c r="H23" s="936"/>
      <c r="I23" s="937"/>
      <c r="J23" s="937"/>
      <c r="K23" s="937"/>
      <c r="L23" s="938"/>
    </row>
    <row r="24" spans="2:12" x14ac:dyDescent="0.25">
      <c r="B24" s="936"/>
      <c r="C24" s="937"/>
      <c r="D24" s="937"/>
      <c r="E24" s="937"/>
      <c r="F24" s="937"/>
      <c r="G24" s="938"/>
      <c r="H24" s="936"/>
      <c r="I24" s="937"/>
      <c r="J24" s="937"/>
      <c r="K24" s="937"/>
      <c r="L24" s="938"/>
    </row>
    <row r="25" spans="2:12" x14ac:dyDescent="0.25">
      <c r="B25" s="936"/>
      <c r="C25" s="937"/>
      <c r="D25" s="937"/>
      <c r="E25" s="937"/>
      <c r="F25" s="937"/>
      <c r="G25" s="938"/>
      <c r="H25" s="936"/>
      <c r="I25" s="937"/>
      <c r="J25" s="937"/>
      <c r="K25" s="937"/>
      <c r="L25" s="938"/>
    </row>
    <row r="26" spans="2:12" x14ac:dyDescent="0.25">
      <c r="B26" s="936"/>
      <c r="C26" s="937"/>
      <c r="D26" s="937"/>
      <c r="E26" s="937"/>
      <c r="F26" s="937"/>
      <c r="G26" s="938"/>
      <c r="H26" s="936"/>
      <c r="I26" s="937"/>
      <c r="J26" s="937"/>
      <c r="K26" s="937"/>
      <c r="L26" s="938"/>
    </row>
    <row r="27" spans="2:12" x14ac:dyDescent="0.25">
      <c r="B27" s="936"/>
      <c r="C27" s="937"/>
      <c r="D27" s="937"/>
      <c r="E27" s="937"/>
      <c r="F27" s="937"/>
      <c r="G27" s="938"/>
      <c r="H27" s="936"/>
      <c r="I27" s="937"/>
      <c r="J27" s="937"/>
      <c r="K27" s="937"/>
      <c r="L27" s="938"/>
    </row>
    <row r="28" spans="2:12" x14ac:dyDescent="0.25">
      <c r="B28" s="936"/>
      <c r="C28" s="937"/>
      <c r="D28" s="937"/>
      <c r="E28" s="937"/>
      <c r="F28" s="937"/>
      <c r="G28" s="938"/>
      <c r="H28" s="936"/>
      <c r="I28" s="937"/>
      <c r="J28" s="937"/>
      <c r="K28" s="937"/>
      <c r="L28" s="938"/>
    </row>
    <row r="29" spans="2:12" x14ac:dyDescent="0.25">
      <c r="B29" s="936"/>
      <c r="C29" s="937"/>
      <c r="D29" s="937"/>
      <c r="E29" s="937"/>
      <c r="F29" s="937"/>
      <c r="G29" s="938"/>
      <c r="H29" s="936"/>
      <c r="I29" s="937"/>
      <c r="J29" s="937"/>
      <c r="K29" s="937"/>
      <c r="L29" s="938"/>
    </row>
    <row r="30" spans="2:12" x14ac:dyDescent="0.25">
      <c r="B30" s="936"/>
      <c r="C30" s="937"/>
      <c r="D30" s="937"/>
      <c r="E30" s="937"/>
      <c r="F30" s="937"/>
      <c r="G30" s="938"/>
      <c r="H30" s="936"/>
      <c r="I30" s="937"/>
      <c r="J30" s="937"/>
      <c r="K30" s="937"/>
      <c r="L30" s="938"/>
    </row>
    <row r="31" spans="2:12" x14ac:dyDescent="0.25">
      <c r="B31" s="936"/>
      <c r="C31" s="937"/>
      <c r="D31" s="937"/>
      <c r="E31" s="937"/>
      <c r="F31" s="937"/>
      <c r="G31" s="938"/>
      <c r="H31" s="936"/>
      <c r="I31" s="937"/>
      <c r="J31" s="937"/>
      <c r="K31" s="937"/>
      <c r="L31" s="938"/>
    </row>
    <row r="32" spans="2:12" x14ac:dyDescent="0.25">
      <c r="B32" s="936"/>
      <c r="C32" s="937"/>
      <c r="D32" s="937"/>
      <c r="E32" s="937"/>
      <c r="F32" s="937"/>
      <c r="G32" s="938"/>
      <c r="H32" s="936"/>
      <c r="I32" s="937"/>
      <c r="J32" s="937"/>
      <c r="K32" s="937"/>
      <c r="L32" s="938"/>
    </row>
    <row r="33" spans="2:12" x14ac:dyDescent="0.25">
      <c r="B33" s="936"/>
      <c r="C33" s="937"/>
      <c r="D33" s="937"/>
      <c r="E33" s="937"/>
      <c r="F33" s="937"/>
      <c r="G33" s="938"/>
      <c r="H33" s="936"/>
      <c r="I33" s="937"/>
      <c r="J33" s="937"/>
      <c r="K33" s="937"/>
      <c r="L33" s="938"/>
    </row>
    <row r="34" spans="2:12" x14ac:dyDescent="0.25">
      <c r="B34" s="936"/>
      <c r="C34" s="937"/>
      <c r="D34" s="937"/>
      <c r="E34" s="937"/>
      <c r="F34" s="937"/>
      <c r="G34" s="938"/>
      <c r="H34" s="936"/>
      <c r="I34" s="937"/>
      <c r="J34" s="937"/>
      <c r="K34" s="937"/>
      <c r="L34" s="938"/>
    </row>
    <row r="35" spans="2:12" ht="15.75" thickBot="1" x14ac:dyDescent="0.3">
      <c r="B35" s="936"/>
      <c r="C35" s="937"/>
      <c r="D35" s="937"/>
      <c r="E35" s="937"/>
      <c r="F35" s="937"/>
      <c r="G35" s="938"/>
      <c r="H35" s="936"/>
      <c r="I35" s="937"/>
      <c r="J35" s="937"/>
      <c r="K35" s="937"/>
      <c r="L35" s="938"/>
    </row>
    <row r="36" spans="2:12" ht="14.45" customHeight="1" x14ac:dyDescent="0.25">
      <c r="B36" s="945" t="s">
        <v>983</v>
      </c>
      <c r="C36" s="945"/>
      <c r="D36" s="945"/>
      <c r="E36" s="945"/>
      <c r="F36" s="945"/>
      <c r="G36" s="946"/>
      <c r="H36" s="949" t="s">
        <v>982</v>
      </c>
      <c r="I36" s="950"/>
      <c r="J36" s="950"/>
      <c r="K36" s="950"/>
      <c r="L36" s="951"/>
    </row>
    <row r="37" spans="2:12" ht="18" customHeight="1" thickBot="1" x14ac:dyDescent="0.3">
      <c r="B37" s="947"/>
      <c r="C37" s="947"/>
      <c r="D37" s="947"/>
      <c r="E37" s="947"/>
      <c r="F37" s="947"/>
      <c r="G37" s="948"/>
      <c r="H37" s="952"/>
      <c r="I37" s="953"/>
      <c r="J37" s="953"/>
      <c r="K37" s="953"/>
      <c r="L37" s="954"/>
    </row>
    <row r="38" spans="2:12" x14ac:dyDescent="0.25">
      <c r="B38" s="933" t="s">
        <v>837</v>
      </c>
      <c r="C38" s="934"/>
      <c r="D38" s="934"/>
      <c r="E38" s="934"/>
      <c r="F38" s="934"/>
      <c r="G38" s="935"/>
      <c r="H38" s="933" t="s">
        <v>838</v>
      </c>
      <c r="I38" s="934"/>
      <c r="J38" s="934"/>
      <c r="K38" s="934"/>
      <c r="L38" s="935"/>
    </row>
    <row r="39" spans="2:12" x14ac:dyDescent="0.25">
      <c r="B39" s="936"/>
      <c r="C39" s="937"/>
      <c r="D39" s="937"/>
      <c r="E39" s="937"/>
      <c r="F39" s="937"/>
      <c r="G39" s="938"/>
      <c r="H39" s="936"/>
      <c r="I39" s="937"/>
      <c r="J39" s="937"/>
      <c r="K39" s="937"/>
      <c r="L39" s="938"/>
    </row>
    <row r="40" spans="2:12" x14ac:dyDescent="0.25">
      <c r="B40" s="936"/>
      <c r="C40" s="937"/>
      <c r="D40" s="937"/>
      <c r="E40" s="937"/>
      <c r="F40" s="937"/>
      <c r="G40" s="938"/>
      <c r="H40" s="936"/>
      <c r="I40" s="937"/>
      <c r="J40" s="937"/>
      <c r="K40" s="937"/>
      <c r="L40" s="938"/>
    </row>
    <row r="41" spans="2:12" x14ac:dyDescent="0.25">
      <c r="B41" s="936"/>
      <c r="C41" s="937"/>
      <c r="D41" s="937"/>
      <c r="E41" s="937"/>
      <c r="F41" s="937"/>
      <c r="G41" s="938"/>
      <c r="H41" s="936"/>
      <c r="I41" s="937"/>
      <c r="J41" s="937"/>
      <c r="K41" s="937"/>
      <c r="L41" s="938"/>
    </row>
    <row r="42" spans="2:12" x14ac:dyDescent="0.25">
      <c r="B42" s="936"/>
      <c r="C42" s="937"/>
      <c r="D42" s="937"/>
      <c r="E42" s="937"/>
      <c r="F42" s="937"/>
      <c r="G42" s="938"/>
      <c r="H42" s="936"/>
      <c r="I42" s="937"/>
      <c r="J42" s="937"/>
      <c r="K42" s="937"/>
      <c r="L42" s="938"/>
    </row>
    <row r="43" spans="2:12" x14ac:dyDescent="0.25">
      <c r="B43" s="936"/>
      <c r="C43" s="937"/>
      <c r="D43" s="937"/>
      <c r="E43" s="937"/>
      <c r="F43" s="937"/>
      <c r="G43" s="938"/>
      <c r="H43" s="936"/>
      <c r="I43" s="937"/>
      <c r="J43" s="937"/>
      <c r="K43" s="937"/>
      <c r="L43" s="938"/>
    </row>
    <row r="44" spans="2:12" x14ac:dyDescent="0.25">
      <c r="B44" s="936"/>
      <c r="C44" s="937"/>
      <c r="D44" s="937"/>
      <c r="E44" s="937"/>
      <c r="F44" s="937"/>
      <c r="G44" s="938"/>
      <c r="H44" s="936"/>
      <c r="I44" s="937"/>
      <c r="J44" s="937"/>
      <c r="K44" s="937"/>
      <c r="L44" s="938"/>
    </row>
    <row r="45" spans="2:12" x14ac:dyDescent="0.25">
      <c r="B45" s="936"/>
      <c r="C45" s="937"/>
      <c r="D45" s="937"/>
      <c r="E45" s="937"/>
      <c r="F45" s="937"/>
      <c r="G45" s="938"/>
      <c r="H45" s="936"/>
      <c r="I45" s="937"/>
      <c r="J45" s="937"/>
      <c r="K45" s="937"/>
      <c r="L45" s="938"/>
    </row>
    <row r="46" spans="2:12" x14ac:dyDescent="0.25">
      <c r="B46" s="936"/>
      <c r="C46" s="937"/>
      <c r="D46" s="937"/>
      <c r="E46" s="937"/>
      <c r="F46" s="937"/>
      <c r="G46" s="938"/>
      <c r="H46" s="936"/>
      <c r="I46" s="937"/>
      <c r="J46" s="937"/>
      <c r="K46" s="937"/>
      <c r="L46" s="938"/>
    </row>
    <row r="47" spans="2:12" x14ac:dyDescent="0.25">
      <c r="B47" s="936"/>
      <c r="C47" s="937"/>
      <c r="D47" s="937"/>
      <c r="E47" s="937"/>
      <c r="F47" s="937"/>
      <c r="G47" s="938"/>
      <c r="H47" s="936"/>
      <c r="I47" s="937"/>
      <c r="J47" s="937"/>
      <c r="K47" s="937"/>
      <c r="L47" s="938"/>
    </row>
    <row r="48" spans="2:12" x14ac:dyDescent="0.25">
      <c r="B48" s="936"/>
      <c r="C48" s="937"/>
      <c r="D48" s="937"/>
      <c r="E48" s="937"/>
      <c r="F48" s="937"/>
      <c r="G48" s="938"/>
      <c r="H48" s="936"/>
      <c r="I48" s="937"/>
      <c r="J48" s="937"/>
      <c r="K48" s="937"/>
      <c r="L48" s="938"/>
    </row>
    <row r="49" spans="2:12" x14ac:dyDescent="0.25">
      <c r="B49" s="936"/>
      <c r="C49" s="937"/>
      <c r="D49" s="937"/>
      <c r="E49" s="937"/>
      <c r="F49" s="937"/>
      <c r="G49" s="938"/>
      <c r="H49" s="936"/>
      <c r="I49" s="937"/>
      <c r="J49" s="937"/>
      <c r="K49" s="937"/>
      <c r="L49" s="938"/>
    </row>
    <row r="50" spans="2:12" x14ac:dyDescent="0.25">
      <c r="B50" s="936"/>
      <c r="C50" s="937"/>
      <c r="D50" s="937"/>
      <c r="E50" s="937"/>
      <c r="F50" s="937"/>
      <c r="G50" s="938"/>
      <c r="H50" s="936"/>
      <c r="I50" s="937"/>
      <c r="J50" s="937"/>
      <c r="K50" s="937"/>
      <c r="L50" s="938"/>
    </row>
    <row r="51" spans="2:12" ht="15.75" thickBot="1" x14ac:dyDescent="0.3">
      <c r="B51" s="936"/>
      <c r="C51" s="937"/>
      <c r="D51" s="937"/>
      <c r="E51" s="937"/>
      <c r="F51" s="937"/>
      <c r="G51" s="938"/>
      <c r="H51" s="936"/>
      <c r="I51" s="937"/>
      <c r="J51" s="937"/>
      <c r="K51" s="937"/>
      <c r="L51" s="938"/>
    </row>
    <row r="52" spans="2:12" ht="15" customHeight="1" x14ac:dyDescent="0.25">
      <c r="B52" s="945" t="s">
        <v>984</v>
      </c>
      <c r="C52" s="945"/>
      <c r="D52" s="945"/>
      <c r="E52" s="945"/>
      <c r="F52" s="945"/>
      <c r="G52" s="946"/>
      <c r="H52" s="949" t="s">
        <v>985</v>
      </c>
      <c r="I52" s="950"/>
      <c r="J52" s="950"/>
      <c r="K52" s="950"/>
      <c r="L52" s="951"/>
    </row>
    <row r="53" spans="2:12" ht="15.75" thickBot="1" x14ac:dyDescent="0.3">
      <c r="B53" s="947"/>
      <c r="C53" s="947"/>
      <c r="D53" s="947"/>
      <c r="E53" s="947"/>
      <c r="F53" s="947"/>
      <c r="G53" s="948"/>
      <c r="H53" s="952"/>
      <c r="I53" s="953"/>
      <c r="J53" s="953"/>
      <c r="K53" s="953"/>
      <c r="L53" s="954"/>
    </row>
  </sheetData>
  <mergeCells count="19">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M104"/>
  <sheetViews>
    <sheetView view="pageBreakPreview" topLeftCell="A2" zoomScale="80" zoomScaleNormal="100" zoomScaleSheetLayoutView="80" zoomScalePageLayoutView="110" workbookViewId="0">
      <selection activeCell="H7" sqref="H7:L20"/>
    </sheetView>
  </sheetViews>
  <sheetFormatPr baseColWidth="10" defaultColWidth="12" defaultRowHeight="15" x14ac:dyDescent="0.25"/>
  <cols>
    <col min="1" max="1" width="3.85546875" style="132" customWidth="1"/>
    <col min="2" max="2" width="4.85546875" style="132" customWidth="1"/>
    <col min="3" max="3" width="8.7109375" style="132" customWidth="1"/>
    <col min="4" max="4" width="8.42578125" style="132" customWidth="1"/>
    <col min="5" max="5" width="12" style="132"/>
    <col min="6" max="6" width="12.5703125" style="132" customWidth="1"/>
    <col min="7" max="7" width="10" style="132" customWidth="1"/>
    <col min="8" max="8" width="9" style="132" customWidth="1"/>
    <col min="9" max="9" width="23.5703125" style="132" customWidth="1"/>
    <col min="10" max="10" width="13.7109375" style="132" customWidth="1"/>
    <col min="11" max="11" width="14.140625" style="132" customWidth="1"/>
    <col min="12" max="12" width="10" style="132" customWidth="1"/>
    <col min="13" max="13" width="12" style="132" hidden="1" customWidth="1"/>
    <col min="14" max="16384" width="12" style="132"/>
  </cols>
  <sheetData>
    <row r="1" spans="2:12" ht="27.75" customHeight="1" x14ac:dyDescent="0.25">
      <c r="B1" s="907" t="s">
        <v>386</v>
      </c>
      <c r="C1" s="908"/>
      <c r="D1" s="908"/>
      <c r="E1" s="908"/>
      <c r="F1" s="908"/>
      <c r="G1" s="908"/>
      <c r="H1" s="908"/>
      <c r="I1" s="908"/>
      <c r="J1" s="908"/>
      <c r="K1" s="908"/>
      <c r="L1" s="909"/>
    </row>
    <row r="2" spans="2:12" ht="11.25" customHeight="1" x14ac:dyDescent="0.25">
      <c r="B2" s="910"/>
      <c r="C2" s="911"/>
      <c r="D2" s="911"/>
      <c r="E2" s="911"/>
      <c r="F2" s="911"/>
      <c r="G2" s="911"/>
      <c r="H2" s="911"/>
      <c r="I2" s="911"/>
      <c r="J2" s="911"/>
      <c r="K2" s="911"/>
      <c r="L2" s="912"/>
    </row>
    <row r="3" spans="2:12" ht="24.95" customHeight="1" x14ac:dyDescent="0.25">
      <c r="B3" s="913" t="s">
        <v>434</v>
      </c>
      <c r="C3" s="914"/>
      <c r="D3" s="914"/>
      <c r="E3" s="915"/>
      <c r="F3" s="161">
        <v>43937</v>
      </c>
      <c r="G3" s="913" t="s">
        <v>435</v>
      </c>
      <c r="H3" s="914"/>
      <c r="I3" s="915"/>
      <c r="J3" s="967">
        <v>43943</v>
      </c>
      <c r="K3" s="971"/>
      <c r="L3" s="972"/>
    </row>
    <row r="4" spans="2:12" ht="24.95" customHeight="1" x14ac:dyDescent="0.25">
      <c r="B4" s="919" t="s">
        <v>384</v>
      </c>
      <c r="C4" s="920"/>
      <c r="D4" s="920"/>
      <c r="E4" s="920"/>
      <c r="F4" s="920"/>
      <c r="G4" s="920"/>
      <c r="H4" s="921"/>
      <c r="I4" s="167" t="s">
        <v>757</v>
      </c>
      <c r="J4" s="167" t="s">
        <v>2</v>
      </c>
      <c r="K4" s="925" t="s">
        <v>0</v>
      </c>
      <c r="L4" s="926"/>
    </row>
    <row r="5" spans="2:12" ht="24.95" customHeight="1" thickBot="1" x14ac:dyDescent="0.3">
      <c r="B5" s="973"/>
      <c r="C5" s="974"/>
      <c r="D5" s="974"/>
      <c r="E5" s="974"/>
      <c r="F5" s="974"/>
      <c r="G5" s="974"/>
      <c r="H5" s="975"/>
      <c r="I5" s="128" t="s">
        <v>758</v>
      </c>
      <c r="J5" s="168">
        <v>2</v>
      </c>
      <c r="K5" s="976" t="s">
        <v>436</v>
      </c>
      <c r="L5" s="977"/>
    </row>
    <row r="6" spans="2:12" ht="24.95" customHeight="1" x14ac:dyDescent="0.25">
      <c r="B6" s="968" t="s">
        <v>920</v>
      </c>
      <c r="C6" s="969"/>
      <c r="D6" s="969"/>
      <c r="E6" s="969"/>
      <c r="F6" s="969"/>
      <c r="G6" s="969"/>
      <c r="H6" s="969"/>
      <c r="I6" s="969"/>
      <c r="J6" s="969"/>
      <c r="K6" s="969"/>
      <c r="L6" s="970"/>
    </row>
    <row r="7" spans="2:12" ht="15.75" customHeight="1" x14ac:dyDescent="0.25">
      <c r="B7" s="936" t="s">
        <v>658</v>
      </c>
      <c r="C7" s="937"/>
      <c r="D7" s="937"/>
      <c r="E7" s="937"/>
      <c r="F7" s="937"/>
      <c r="G7" s="938"/>
      <c r="H7" s="936" t="s">
        <v>659</v>
      </c>
      <c r="I7" s="937"/>
      <c r="J7" s="937"/>
      <c r="K7" s="937"/>
      <c r="L7" s="938"/>
    </row>
    <row r="8" spans="2:12" x14ac:dyDescent="0.25">
      <c r="B8" s="936"/>
      <c r="C8" s="937"/>
      <c r="D8" s="937"/>
      <c r="E8" s="937"/>
      <c r="F8" s="937"/>
      <c r="G8" s="938"/>
      <c r="H8" s="936"/>
      <c r="I8" s="937"/>
      <c r="J8" s="937"/>
      <c r="K8" s="937"/>
      <c r="L8" s="938"/>
    </row>
    <row r="9" spans="2:12" x14ac:dyDescent="0.25">
      <c r="B9" s="936"/>
      <c r="C9" s="937"/>
      <c r="D9" s="937"/>
      <c r="E9" s="937"/>
      <c r="F9" s="937"/>
      <c r="G9" s="938"/>
      <c r="H9" s="936"/>
      <c r="I9" s="937"/>
      <c r="J9" s="937"/>
      <c r="K9" s="937"/>
      <c r="L9" s="938"/>
    </row>
    <row r="10" spans="2:12" x14ac:dyDescent="0.25">
      <c r="B10" s="936"/>
      <c r="C10" s="937"/>
      <c r="D10" s="937"/>
      <c r="E10" s="937"/>
      <c r="F10" s="937"/>
      <c r="G10" s="938"/>
      <c r="H10" s="936"/>
      <c r="I10" s="937"/>
      <c r="J10" s="937"/>
      <c r="K10" s="937"/>
      <c r="L10" s="938"/>
    </row>
    <row r="11" spans="2:12" x14ac:dyDescent="0.25">
      <c r="B11" s="936"/>
      <c r="C11" s="937"/>
      <c r="D11" s="937"/>
      <c r="E11" s="937"/>
      <c r="F11" s="937"/>
      <c r="G11" s="938"/>
      <c r="H11" s="936"/>
      <c r="I11" s="937"/>
      <c r="J11" s="937"/>
      <c r="K11" s="937"/>
      <c r="L11" s="938"/>
    </row>
    <row r="12" spans="2:12" x14ac:dyDescent="0.25">
      <c r="B12" s="936"/>
      <c r="C12" s="937"/>
      <c r="D12" s="937"/>
      <c r="E12" s="937"/>
      <c r="F12" s="937"/>
      <c r="G12" s="938"/>
      <c r="H12" s="936"/>
      <c r="I12" s="937"/>
      <c r="J12" s="937"/>
      <c r="K12" s="937"/>
      <c r="L12" s="938"/>
    </row>
    <row r="13" spans="2:12" x14ac:dyDescent="0.25">
      <c r="B13" s="936"/>
      <c r="C13" s="937"/>
      <c r="D13" s="937"/>
      <c r="E13" s="937"/>
      <c r="F13" s="937"/>
      <c r="G13" s="938"/>
      <c r="H13" s="936"/>
      <c r="I13" s="937"/>
      <c r="J13" s="937"/>
      <c r="K13" s="937"/>
      <c r="L13" s="938"/>
    </row>
    <row r="14" spans="2:12" x14ac:dyDescent="0.25">
      <c r="B14" s="936"/>
      <c r="C14" s="937"/>
      <c r="D14" s="937"/>
      <c r="E14" s="937"/>
      <c r="F14" s="937"/>
      <c r="G14" s="938"/>
      <c r="H14" s="936"/>
      <c r="I14" s="937"/>
      <c r="J14" s="937"/>
      <c r="K14" s="937"/>
      <c r="L14" s="938"/>
    </row>
    <row r="15" spans="2:12" x14ac:dyDescent="0.25">
      <c r="B15" s="936"/>
      <c r="C15" s="937"/>
      <c r="D15" s="937"/>
      <c r="E15" s="937"/>
      <c r="F15" s="937"/>
      <c r="G15" s="938"/>
      <c r="H15" s="936"/>
      <c r="I15" s="937"/>
      <c r="J15" s="937"/>
      <c r="K15" s="937"/>
      <c r="L15" s="938"/>
    </row>
    <row r="16" spans="2:12" x14ac:dyDescent="0.25">
      <c r="B16" s="936"/>
      <c r="C16" s="937"/>
      <c r="D16" s="937"/>
      <c r="E16" s="937"/>
      <c r="F16" s="937"/>
      <c r="G16" s="938"/>
      <c r="H16" s="936"/>
      <c r="I16" s="937"/>
      <c r="J16" s="937"/>
      <c r="K16" s="937"/>
      <c r="L16" s="938"/>
    </row>
    <row r="17" spans="2:12" x14ac:dyDescent="0.25">
      <c r="B17" s="936"/>
      <c r="C17" s="937"/>
      <c r="D17" s="937"/>
      <c r="E17" s="937"/>
      <c r="F17" s="937"/>
      <c r="G17" s="938"/>
      <c r="H17" s="936"/>
      <c r="I17" s="937"/>
      <c r="J17" s="937"/>
      <c r="K17" s="937"/>
      <c r="L17" s="938"/>
    </row>
    <row r="18" spans="2:12" x14ac:dyDescent="0.25">
      <c r="B18" s="936"/>
      <c r="C18" s="937"/>
      <c r="D18" s="937"/>
      <c r="E18" s="937"/>
      <c r="F18" s="937"/>
      <c r="G18" s="938"/>
      <c r="H18" s="936"/>
      <c r="I18" s="937"/>
      <c r="J18" s="937"/>
      <c r="K18" s="937"/>
      <c r="L18" s="938"/>
    </row>
    <row r="19" spans="2:12" x14ac:dyDescent="0.25">
      <c r="B19" s="936"/>
      <c r="C19" s="937"/>
      <c r="D19" s="937"/>
      <c r="E19" s="937"/>
      <c r="F19" s="937"/>
      <c r="G19" s="938"/>
      <c r="H19" s="936"/>
      <c r="I19" s="937"/>
      <c r="J19" s="937"/>
      <c r="K19" s="937"/>
      <c r="L19" s="938"/>
    </row>
    <row r="20" spans="2:12" ht="15.75" thickBot="1" x14ac:dyDescent="0.3">
      <c r="B20" s="936"/>
      <c r="C20" s="937"/>
      <c r="D20" s="937"/>
      <c r="E20" s="937"/>
      <c r="F20" s="937"/>
      <c r="G20" s="938"/>
      <c r="H20" s="936"/>
      <c r="I20" s="937"/>
      <c r="J20" s="937"/>
      <c r="K20" s="937"/>
      <c r="L20" s="938"/>
    </row>
    <row r="21" spans="2:12" ht="15" customHeight="1" x14ac:dyDescent="0.25">
      <c r="B21" s="939" t="s">
        <v>921</v>
      </c>
      <c r="C21" s="940"/>
      <c r="D21" s="940"/>
      <c r="E21" s="940"/>
      <c r="F21" s="940"/>
      <c r="G21" s="941"/>
      <c r="H21" s="939" t="s">
        <v>922</v>
      </c>
      <c r="I21" s="940"/>
      <c r="J21" s="940"/>
      <c r="K21" s="940"/>
      <c r="L21" s="940"/>
    </row>
    <row r="22" spans="2:12" ht="29.25" customHeight="1" thickBot="1" x14ac:dyDescent="0.3">
      <c r="B22" s="942"/>
      <c r="C22" s="943"/>
      <c r="D22" s="943"/>
      <c r="E22" s="943"/>
      <c r="F22" s="943"/>
      <c r="G22" s="944"/>
      <c r="H22" s="942"/>
      <c r="I22" s="943"/>
      <c r="J22" s="943"/>
      <c r="K22" s="943"/>
      <c r="L22" s="943"/>
    </row>
    <row r="23" spans="2:12" ht="15.75" customHeight="1" x14ac:dyDescent="0.25">
      <c r="B23" s="933" t="s">
        <v>833</v>
      </c>
      <c r="C23" s="934"/>
      <c r="D23" s="934"/>
      <c r="E23" s="934"/>
      <c r="F23" s="934"/>
      <c r="G23" s="935"/>
      <c r="H23" s="933" t="s">
        <v>834</v>
      </c>
      <c r="I23" s="934"/>
      <c r="J23" s="934"/>
      <c r="K23" s="934"/>
      <c r="L23" s="935"/>
    </row>
    <row r="24" spans="2:12" x14ac:dyDescent="0.25">
      <c r="B24" s="936"/>
      <c r="C24" s="937"/>
      <c r="D24" s="937"/>
      <c r="E24" s="937"/>
      <c r="F24" s="937"/>
      <c r="G24" s="938"/>
      <c r="H24" s="936"/>
      <c r="I24" s="937"/>
      <c r="J24" s="937"/>
      <c r="K24" s="937"/>
      <c r="L24" s="938"/>
    </row>
    <row r="25" spans="2:12" x14ac:dyDescent="0.25">
      <c r="B25" s="936"/>
      <c r="C25" s="937"/>
      <c r="D25" s="937"/>
      <c r="E25" s="937"/>
      <c r="F25" s="937"/>
      <c r="G25" s="938"/>
      <c r="H25" s="936"/>
      <c r="I25" s="937"/>
      <c r="J25" s="937"/>
      <c r="K25" s="937"/>
      <c r="L25" s="938"/>
    </row>
    <row r="26" spans="2:12" x14ac:dyDescent="0.25">
      <c r="B26" s="936"/>
      <c r="C26" s="937"/>
      <c r="D26" s="937"/>
      <c r="E26" s="937"/>
      <c r="F26" s="937"/>
      <c r="G26" s="938"/>
      <c r="H26" s="936"/>
      <c r="I26" s="937"/>
      <c r="J26" s="937"/>
      <c r="K26" s="937"/>
      <c r="L26" s="938"/>
    </row>
    <row r="27" spans="2:12" x14ac:dyDescent="0.25">
      <c r="B27" s="936"/>
      <c r="C27" s="937"/>
      <c r="D27" s="937"/>
      <c r="E27" s="937"/>
      <c r="F27" s="937"/>
      <c r="G27" s="938"/>
      <c r="H27" s="936"/>
      <c r="I27" s="937"/>
      <c r="J27" s="937"/>
      <c r="K27" s="937"/>
      <c r="L27" s="938"/>
    </row>
    <row r="28" spans="2:12" x14ac:dyDescent="0.25">
      <c r="B28" s="936"/>
      <c r="C28" s="937"/>
      <c r="D28" s="937"/>
      <c r="E28" s="937"/>
      <c r="F28" s="937"/>
      <c r="G28" s="938"/>
      <c r="H28" s="936"/>
      <c r="I28" s="937"/>
      <c r="J28" s="937"/>
      <c r="K28" s="937"/>
      <c r="L28" s="938"/>
    </row>
    <row r="29" spans="2:12" x14ac:dyDescent="0.25">
      <c r="B29" s="936"/>
      <c r="C29" s="937"/>
      <c r="D29" s="937"/>
      <c r="E29" s="937"/>
      <c r="F29" s="937"/>
      <c r="G29" s="938"/>
      <c r="H29" s="936"/>
      <c r="I29" s="937"/>
      <c r="J29" s="937"/>
      <c r="K29" s="937"/>
      <c r="L29" s="938"/>
    </row>
    <row r="30" spans="2:12" x14ac:dyDescent="0.25">
      <c r="B30" s="936"/>
      <c r="C30" s="937"/>
      <c r="D30" s="937"/>
      <c r="E30" s="937"/>
      <c r="F30" s="937"/>
      <c r="G30" s="938"/>
      <c r="H30" s="936"/>
      <c r="I30" s="937"/>
      <c r="J30" s="937"/>
      <c r="K30" s="937"/>
      <c r="L30" s="938"/>
    </row>
    <row r="31" spans="2:12" x14ac:dyDescent="0.25">
      <c r="B31" s="936"/>
      <c r="C31" s="937"/>
      <c r="D31" s="937"/>
      <c r="E31" s="937"/>
      <c r="F31" s="937"/>
      <c r="G31" s="938"/>
      <c r="H31" s="936"/>
      <c r="I31" s="937"/>
      <c r="J31" s="937"/>
      <c r="K31" s="937"/>
      <c r="L31" s="938"/>
    </row>
    <row r="32" spans="2:12" x14ac:dyDescent="0.25">
      <c r="B32" s="936"/>
      <c r="C32" s="937"/>
      <c r="D32" s="937"/>
      <c r="E32" s="937"/>
      <c r="F32" s="937"/>
      <c r="G32" s="938"/>
      <c r="H32" s="936"/>
      <c r="I32" s="937"/>
      <c r="J32" s="937"/>
      <c r="K32" s="937"/>
      <c r="L32" s="938"/>
    </row>
    <row r="33" spans="2:13" x14ac:dyDescent="0.25">
      <c r="B33" s="936"/>
      <c r="C33" s="937"/>
      <c r="D33" s="937"/>
      <c r="E33" s="937"/>
      <c r="F33" s="937"/>
      <c r="G33" s="938"/>
      <c r="H33" s="936"/>
      <c r="I33" s="937"/>
      <c r="J33" s="937"/>
      <c r="K33" s="937"/>
      <c r="L33" s="938"/>
    </row>
    <row r="34" spans="2:13" x14ac:dyDescent="0.25">
      <c r="B34" s="936"/>
      <c r="C34" s="937"/>
      <c r="D34" s="937"/>
      <c r="E34" s="937"/>
      <c r="F34" s="937"/>
      <c r="G34" s="938"/>
      <c r="H34" s="936"/>
      <c r="I34" s="937"/>
      <c r="J34" s="937"/>
      <c r="K34" s="937"/>
      <c r="L34" s="938"/>
    </row>
    <row r="35" spans="2:13" x14ac:dyDescent="0.25">
      <c r="B35" s="936"/>
      <c r="C35" s="937"/>
      <c r="D35" s="937"/>
      <c r="E35" s="937"/>
      <c r="F35" s="937"/>
      <c r="G35" s="938"/>
      <c r="H35" s="936"/>
      <c r="I35" s="937"/>
      <c r="J35" s="937"/>
      <c r="K35" s="937"/>
      <c r="L35" s="938"/>
    </row>
    <row r="36" spans="2:13" ht="15.75" thickBot="1" x14ac:dyDescent="0.3">
      <c r="B36" s="936"/>
      <c r="C36" s="937"/>
      <c r="D36" s="937"/>
      <c r="E36" s="937"/>
      <c r="F36" s="937"/>
      <c r="G36" s="938"/>
      <c r="H36" s="936"/>
      <c r="I36" s="937"/>
      <c r="J36" s="937"/>
      <c r="K36" s="937"/>
      <c r="L36" s="938"/>
    </row>
    <row r="37" spans="2:13" ht="15" customHeight="1" x14ac:dyDescent="0.25">
      <c r="B37" s="939" t="s">
        <v>923</v>
      </c>
      <c r="C37" s="940"/>
      <c r="D37" s="940"/>
      <c r="E37" s="940"/>
      <c r="F37" s="940"/>
      <c r="G37" s="941"/>
      <c r="H37" s="939" t="s">
        <v>924</v>
      </c>
      <c r="I37" s="940"/>
      <c r="J37" s="940"/>
      <c r="K37" s="940"/>
      <c r="L37" s="940"/>
      <c r="M37" s="941"/>
    </row>
    <row r="38" spans="2:13" ht="33" customHeight="1" thickBot="1" x14ac:dyDescent="0.3">
      <c r="B38" s="942"/>
      <c r="C38" s="943"/>
      <c r="D38" s="943"/>
      <c r="E38" s="943"/>
      <c r="F38" s="943"/>
      <c r="G38" s="944"/>
      <c r="H38" s="942"/>
      <c r="I38" s="943"/>
      <c r="J38" s="943"/>
      <c r="K38" s="943"/>
      <c r="L38" s="943"/>
      <c r="M38" s="944"/>
    </row>
    <row r="39" spans="2:13" ht="26.25" customHeight="1" thickBot="1" x14ac:dyDescent="0.3">
      <c r="B39" s="968" t="s">
        <v>925</v>
      </c>
      <c r="C39" s="969"/>
      <c r="D39" s="969"/>
      <c r="E39" s="969"/>
      <c r="F39" s="969"/>
      <c r="G39" s="969"/>
      <c r="H39" s="969"/>
      <c r="I39" s="969"/>
      <c r="J39" s="969"/>
      <c r="K39" s="969"/>
      <c r="L39" s="970"/>
      <c r="M39" s="171"/>
    </row>
    <row r="40" spans="2:13" x14ac:dyDescent="0.25">
      <c r="B40" s="933" t="s">
        <v>837</v>
      </c>
      <c r="C40" s="934"/>
      <c r="D40" s="934"/>
      <c r="E40" s="934"/>
      <c r="F40" s="934"/>
      <c r="G40" s="935"/>
      <c r="H40" s="933" t="s">
        <v>838</v>
      </c>
      <c r="I40" s="934"/>
      <c r="J40" s="934"/>
      <c r="K40" s="934"/>
      <c r="L40" s="935"/>
    </row>
    <row r="41" spans="2:13" x14ac:dyDescent="0.25">
      <c r="B41" s="936"/>
      <c r="C41" s="937"/>
      <c r="D41" s="937"/>
      <c r="E41" s="937"/>
      <c r="F41" s="937"/>
      <c r="G41" s="938"/>
      <c r="H41" s="936"/>
      <c r="I41" s="937"/>
      <c r="J41" s="937"/>
      <c r="K41" s="937"/>
      <c r="L41" s="938"/>
    </row>
    <row r="42" spans="2:13" x14ac:dyDescent="0.25">
      <c r="B42" s="936"/>
      <c r="C42" s="937"/>
      <c r="D42" s="937"/>
      <c r="E42" s="937"/>
      <c r="F42" s="937"/>
      <c r="G42" s="938"/>
      <c r="H42" s="936"/>
      <c r="I42" s="937"/>
      <c r="J42" s="937"/>
      <c r="K42" s="937"/>
      <c r="L42" s="938"/>
    </row>
    <row r="43" spans="2:13" x14ac:dyDescent="0.25">
      <c r="B43" s="936"/>
      <c r="C43" s="937"/>
      <c r="D43" s="937"/>
      <c r="E43" s="937"/>
      <c r="F43" s="937"/>
      <c r="G43" s="938"/>
      <c r="H43" s="936"/>
      <c r="I43" s="937"/>
      <c r="J43" s="937"/>
      <c r="K43" s="937"/>
      <c r="L43" s="938"/>
    </row>
    <row r="44" spans="2:13" x14ac:dyDescent="0.25">
      <c r="B44" s="936"/>
      <c r="C44" s="937"/>
      <c r="D44" s="937"/>
      <c r="E44" s="937"/>
      <c r="F44" s="937"/>
      <c r="G44" s="938"/>
      <c r="H44" s="936"/>
      <c r="I44" s="937"/>
      <c r="J44" s="937"/>
      <c r="K44" s="937"/>
      <c r="L44" s="938"/>
    </row>
    <row r="45" spans="2:13" x14ac:dyDescent="0.25">
      <c r="B45" s="936"/>
      <c r="C45" s="937"/>
      <c r="D45" s="937"/>
      <c r="E45" s="937"/>
      <c r="F45" s="937"/>
      <c r="G45" s="938"/>
      <c r="H45" s="936"/>
      <c r="I45" s="937"/>
      <c r="J45" s="937"/>
      <c r="K45" s="937"/>
      <c r="L45" s="938"/>
    </row>
    <row r="46" spans="2:13" x14ac:dyDescent="0.25">
      <c r="B46" s="936"/>
      <c r="C46" s="937"/>
      <c r="D46" s="937"/>
      <c r="E46" s="937"/>
      <c r="F46" s="937"/>
      <c r="G46" s="938"/>
      <c r="H46" s="936"/>
      <c r="I46" s="937"/>
      <c r="J46" s="937"/>
      <c r="K46" s="937"/>
      <c r="L46" s="938"/>
    </row>
    <row r="47" spans="2:13" x14ac:dyDescent="0.25">
      <c r="B47" s="936"/>
      <c r="C47" s="937"/>
      <c r="D47" s="937"/>
      <c r="E47" s="937"/>
      <c r="F47" s="937"/>
      <c r="G47" s="938"/>
      <c r="H47" s="936"/>
      <c r="I47" s="937"/>
      <c r="J47" s="937"/>
      <c r="K47" s="937"/>
      <c r="L47" s="938"/>
    </row>
    <row r="48" spans="2:13" x14ac:dyDescent="0.25">
      <c r="B48" s="936"/>
      <c r="C48" s="937"/>
      <c r="D48" s="937"/>
      <c r="E48" s="937"/>
      <c r="F48" s="937"/>
      <c r="G48" s="938"/>
      <c r="H48" s="936"/>
      <c r="I48" s="937"/>
      <c r="J48" s="937"/>
      <c r="K48" s="937"/>
      <c r="L48" s="938"/>
    </row>
    <row r="49" spans="2:12" x14ac:dyDescent="0.25">
      <c r="B49" s="936"/>
      <c r="C49" s="937"/>
      <c r="D49" s="937"/>
      <c r="E49" s="937"/>
      <c r="F49" s="937"/>
      <c r="G49" s="938"/>
      <c r="H49" s="936"/>
      <c r="I49" s="937"/>
      <c r="J49" s="937"/>
      <c r="K49" s="937"/>
      <c r="L49" s="938"/>
    </row>
    <row r="50" spans="2:12" x14ac:dyDescent="0.25">
      <c r="B50" s="936"/>
      <c r="C50" s="937"/>
      <c r="D50" s="937"/>
      <c r="E50" s="937"/>
      <c r="F50" s="937"/>
      <c r="G50" s="938"/>
      <c r="H50" s="936"/>
      <c r="I50" s="937"/>
      <c r="J50" s="937"/>
      <c r="K50" s="937"/>
      <c r="L50" s="938"/>
    </row>
    <row r="51" spans="2:12" x14ac:dyDescent="0.25">
      <c r="B51" s="936"/>
      <c r="C51" s="937"/>
      <c r="D51" s="937"/>
      <c r="E51" s="937"/>
      <c r="F51" s="937"/>
      <c r="G51" s="938"/>
      <c r="H51" s="936"/>
      <c r="I51" s="937"/>
      <c r="J51" s="937"/>
      <c r="K51" s="937"/>
      <c r="L51" s="938"/>
    </row>
    <row r="52" spans="2:12" x14ac:dyDescent="0.25">
      <c r="B52" s="936"/>
      <c r="C52" s="937"/>
      <c r="D52" s="937"/>
      <c r="E52" s="937"/>
      <c r="F52" s="937"/>
      <c r="G52" s="938"/>
      <c r="H52" s="936"/>
      <c r="I52" s="937"/>
      <c r="J52" s="937"/>
      <c r="K52" s="937"/>
      <c r="L52" s="938"/>
    </row>
    <row r="53" spans="2:12" ht="15.75" thickBot="1" x14ac:dyDescent="0.3">
      <c r="B53" s="936"/>
      <c r="C53" s="937"/>
      <c r="D53" s="937"/>
      <c r="E53" s="937"/>
      <c r="F53" s="937"/>
      <c r="G53" s="938"/>
      <c r="H53" s="936"/>
      <c r="I53" s="937"/>
      <c r="J53" s="937"/>
      <c r="K53" s="937"/>
      <c r="L53" s="938"/>
    </row>
    <row r="54" spans="2:12" ht="15" customHeight="1" x14ac:dyDescent="0.25">
      <c r="B54" s="939" t="s">
        <v>926</v>
      </c>
      <c r="C54" s="940"/>
      <c r="D54" s="940"/>
      <c r="E54" s="940"/>
      <c r="F54" s="940"/>
      <c r="G54" s="941"/>
      <c r="H54" s="939" t="s">
        <v>927</v>
      </c>
      <c r="I54" s="940"/>
      <c r="J54" s="940"/>
      <c r="K54" s="940"/>
      <c r="L54" s="940"/>
    </row>
    <row r="55" spans="2:12" ht="29.25" customHeight="1" thickBot="1" x14ac:dyDescent="0.3">
      <c r="B55" s="942"/>
      <c r="C55" s="943"/>
      <c r="D55" s="943"/>
      <c r="E55" s="943"/>
      <c r="F55" s="943"/>
      <c r="G55" s="944"/>
      <c r="H55" s="942"/>
      <c r="I55" s="943"/>
      <c r="J55" s="943"/>
      <c r="K55" s="943"/>
      <c r="L55" s="943"/>
    </row>
    <row r="56" spans="2:12" ht="15" customHeight="1" x14ac:dyDescent="0.25">
      <c r="B56" s="933" t="s">
        <v>837</v>
      </c>
      <c r="C56" s="934"/>
      <c r="D56" s="934"/>
      <c r="E56" s="934"/>
      <c r="F56" s="934"/>
      <c r="G56" s="935"/>
      <c r="H56" s="933" t="s">
        <v>838</v>
      </c>
      <c r="I56" s="934"/>
      <c r="J56" s="934"/>
      <c r="K56" s="934"/>
      <c r="L56" s="935"/>
    </row>
    <row r="57" spans="2:12" ht="15" customHeight="1" x14ac:dyDescent="0.25">
      <c r="B57" s="936"/>
      <c r="C57" s="937"/>
      <c r="D57" s="937"/>
      <c r="E57" s="937"/>
      <c r="F57" s="937"/>
      <c r="G57" s="938"/>
      <c r="H57" s="936"/>
      <c r="I57" s="937"/>
      <c r="J57" s="937"/>
      <c r="K57" s="937"/>
      <c r="L57" s="938"/>
    </row>
    <row r="58" spans="2:12" ht="15" customHeight="1" x14ac:dyDescent="0.25">
      <c r="B58" s="936"/>
      <c r="C58" s="937"/>
      <c r="D58" s="937"/>
      <c r="E58" s="937"/>
      <c r="F58" s="937"/>
      <c r="G58" s="938"/>
      <c r="H58" s="936"/>
      <c r="I58" s="937"/>
      <c r="J58" s="937"/>
      <c r="K58" s="937"/>
      <c r="L58" s="938"/>
    </row>
    <row r="59" spans="2:12" ht="15" customHeight="1" x14ac:dyDescent="0.25">
      <c r="B59" s="936"/>
      <c r="C59" s="937"/>
      <c r="D59" s="937"/>
      <c r="E59" s="937"/>
      <c r="F59" s="937"/>
      <c r="G59" s="938"/>
      <c r="H59" s="936"/>
      <c r="I59" s="937"/>
      <c r="J59" s="937"/>
      <c r="K59" s="937"/>
      <c r="L59" s="938"/>
    </row>
    <row r="60" spans="2:12" ht="15" customHeight="1" x14ac:dyDescent="0.25">
      <c r="B60" s="936"/>
      <c r="C60" s="937"/>
      <c r="D60" s="937"/>
      <c r="E60" s="937"/>
      <c r="F60" s="937"/>
      <c r="G60" s="938"/>
      <c r="H60" s="936"/>
      <c r="I60" s="937"/>
      <c r="J60" s="937"/>
      <c r="K60" s="937"/>
      <c r="L60" s="938"/>
    </row>
    <row r="61" spans="2:12" ht="15" customHeight="1" x14ac:dyDescent="0.25">
      <c r="B61" s="936"/>
      <c r="C61" s="937"/>
      <c r="D61" s="937"/>
      <c r="E61" s="937"/>
      <c r="F61" s="937"/>
      <c r="G61" s="938"/>
      <c r="H61" s="936"/>
      <c r="I61" s="937"/>
      <c r="J61" s="937"/>
      <c r="K61" s="937"/>
      <c r="L61" s="938"/>
    </row>
    <row r="62" spans="2:12" ht="15" customHeight="1" x14ac:dyDescent="0.25">
      <c r="B62" s="936"/>
      <c r="C62" s="937"/>
      <c r="D62" s="937"/>
      <c r="E62" s="937"/>
      <c r="F62" s="937"/>
      <c r="G62" s="938"/>
      <c r="H62" s="936"/>
      <c r="I62" s="937"/>
      <c r="J62" s="937"/>
      <c r="K62" s="937"/>
      <c r="L62" s="938"/>
    </row>
    <row r="63" spans="2:12" ht="15" customHeight="1" x14ac:dyDescent="0.25">
      <c r="B63" s="936"/>
      <c r="C63" s="937"/>
      <c r="D63" s="937"/>
      <c r="E63" s="937"/>
      <c r="F63" s="937"/>
      <c r="G63" s="938"/>
      <c r="H63" s="936"/>
      <c r="I63" s="937"/>
      <c r="J63" s="937"/>
      <c r="K63" s="937"/>
      <c r="L63" s="938"/>
    </row>
    <row r="64" spans="2:12" ht="15" customHeight="1" x14ac:dyDescent="0.25">
      <c r="B64" s="936"/>
      <c r="C64" s="937"/>
      <c r="D64" s="937"/>
      <c r="E64" s="937"/>
      <c r="F64" s="937"/>
      <c r="G64" s="938"/>
      <c r="H64" s="936"/>
      <c r="I64" s="937"/>
      <c r="J64" s="937"/>
      <c r="K64" s="937"/>
      <c r="L64" s="938"/>
    </row>
    <row r="65" spans="2:13" ht="15" customHeight="1" x14ac:dyDescent="0.25">
      <c r="B65" s="936"/>
      <c r="C65" s="937"/>
      <c r="D65" s="937"/>
      <c r="E65" s="937"/>
      <c r="F65" s="937"/>
      <c r="G65" s="938"/>
      <c r="H65" s="936"/>
      <c r="I65" s="937"/>
      <c r="J65" s="937"/>
      <c r="K65" s="937"/>
      <c r="L65" s="938"/>
    </row>
    <row r="66" spans="2:13" ht="15" customHeight="1" x14ac:dyDescent="0.25">
      <c r="B66" s="936"/>
      <c r="C66" s="937"/>
      <c r="D66" s="937"/>
      <c r="E66" s="937"/>
      <c r="F66" s="937"/>
      <c r="G66" s="938"/>
      <c r="H66" s="936"/>
      <c r="I66" s="937"/>
      <c r="J66" s="937"/>
      <c r="K66" s="937"/>
      <c r="L66" s="938"/>
    </row>
    <row r="67" spans="2:13" ht="15" customHeight="1" x14ac:dyDescent="0.25">
      <c r="B67" s="936"/>
      <c r="C67" s="937"/>
      <c r="D67" s="937"/>
      <c r="E67" s="937"/>
      <c r="F67" s="937"/>
      <c r="G67" s="938"/>
      <c r="H67" s="936"/>
      <c r="I67" s="937"/>
      <c r="J67" s="937"/>
      <c r="K67" s="937"/>
      <c r="L67" s="938"/>
    </row>
    <row r="68" spans="2:13" ht="15" customHeight="1" x14ac:dyDescent="0.25">
      <c r="B68" s="936"/>
      <c r="C68" s="937"/>
      <c r="D68" s="937"/>
      <c r="E68" s="937"/>
      <c r="F68" s="937"/>
      <c r="G68" s="938"/>
      <c r="H68" s="936"/>
      <c r="I68" s="937"/>
      <c r="J68" s="937"/>
      <c r="K68" s="937"/>
      <c r="L68" s="938"/>
    </row>
    <row r="69" spans="2:13" ht="15.75" customHeight="1" thickBot="1" x14ac:dyDescent="0.3">
      <c r="B69" s="936"/>
      <c r="C69" s="937"/>
      <c r="D69" s="937"/>
      <c r="E69" s="937"/>
      <c r="F69" s="937"/>
      <c r="G69" s="938"/>
      <c r="H69" s="936"/>
      <c r="I69" s="937"/>
      <c r="J69" s="937"/>
      <c r="K69" s="937"/>
      <c r="L69" s="938"/>
    </row>
    <row r="70" spans="2:13" ht="23.25" customHeight="1" x14ac:dyDescent="0.25">
      <c r="B70" s="939" t="s">
        <v>928</v>
      </c>
      <c r="C70" s="940"/>
      <c r="D70" s="940"/>
      <c r="E70" s="940"/>
      <c r="F70" s="940"/>
      <c r="G70" s="941"/>
      <c r="H70" s="927" t="s">
        <v>929</v>
      </c>
      <c r="I70" s="928"/>
      <c r="J70" s="928"/>
      <c r="K70" s="928"/>
      <c r="L70" s="928"/>
      <c r="M70" s="929"/>
    </row>
    <row r="71" spans="2:13" ht="25.5" customHeight="1" thickBot="1" x14ac:dyDescent="0.3">
      <c r="B71" s="942"/>
      <c r="C71" s="943"/>
      <c r="D71" s="943"/>
      <c r="E71" s="943"/>
      <c r="F71" s="943"/>
      <c r="G71" s="944"/>
      <c r="H71" s="930"/>
      <c r="I71" s="931"/>
      <c r="J71" s="931"/>
      <c r="K71" s="931"/>
      <c r="L71" s="931"/>
      <c r="M71" s="932"/>
    </row>
    <row r="72" spans="2:13" ht="25.5" customHeight="1" thickBot="1" x14ac:dyDescent="0.3">
      <c r="B72" s="968" t="s">
        <v>930</v>
      </c>
      <c r="C72" s="969"/>
      <c r="D72" s="969"/>
      <c r="E72" s="969"/>
      <c r="F72" s="969"/>
      <c r="G72" s="969"/>
      <c r="H72" s="969"/>
      <c r="I72" s="969"/>
      <c r="J72" s="969"/>
      <c r="K72" s="969"/>
      <c r="L72" s="970"/>
    </row>
    <row r="73" spans="2:13" x14ac:dyDescent="0.25">
      <c r="B73" s="933" t="s">
        <v>837</v>
      </c>
      <c r="C73" s="934"/>
      <c r="D73" s="934"/>
      <c r="E73" s="934"/>
      <c r="F73" s="934"/>
      <c r="G73" s="935"/>
      <c r="H73" s="933" t="s">
        <v>838</v>
      </c>
      <c r="I73" s="934"/>
      <c r="J73" s="934"/>
      <c r="K73" s="934"/>
      <c r="L73" s="935"/>
    </row>
    <row r="74" spans="2:13" x14ac:dyDescent="0.25">
      <c r="B74" s="936"/>
      <c r="C74" s="937"/>
      <c r="D74" s="937"/>
      <c r="E74" s="937"/>
      <c r="F74" s="937"/>
      <c r="G74" s="938"/>
      <c r="H74" s="936"/>
      <c r="I74" s="937"/>
      <c r="J74" s="937"/>
      <c r="K74" s="937"/>
      <c r="L74" s="938"/>
    </row>
    <row r="75" spans="2:13" x14ac:dyDescent="0.25">
      <c r="B75" s="936"/>
      <c r="C75" s="937"/>
      <c r="D75" s="937"/>
      <c r="E75" s="937"/>
      <c r="F75" s="937"/>
      <c r="G75" s="938"/>
      <c r="H75" s="936"/>
      <c r="I75" s="937"/>
      <c r="J75" s="937"/>
      <c r="K75" s="937"/>
      <c r="L75" s="938"/>
    </row>
    <row r="76" spans="2:13" x14ac:dyDescent="0.25">
      <c r="B76" s="936"/>
      <c r="C76" s="937"/>
      <c r="D76" s="937"/>
      <c r="E76" s="937"/>
      <c r="F76" s="937"/>
      <c r="G76" s="938"/>
      <c r="H76" s="936"/>
      <c r="I76" s="937"/>
      <c r="J76" s="937"/>
      <c r="K76" s="937"/>
      <c r="L76" s="938"/>
    </row>
    <row r="77" spans="2:13" x14ac:dyDescent="0.25">
      <c r="B77" s="936"/>
      <c r="C77" s="937"/>
      <c r="D77" s="937"/>
      <c r="E77" s="937"/>
      <c r="F77" s="937"/>
      <c r="G77" s="938"/>
      <c r="H77" s="936"/>
      <c r="I77" s="937"/>
      <c r="J77" s="937"/>
      <c r="K77" s="937"/>
      <c r="L77" s="938"/>
    </row>
    <row r="78" spans="2:13" x14ac:dyDescent="0.25">
      <c r="B78" s="936"/>
      <c r="C78" s="937"/>
      <c r="D78" s="937"/>
      <c r="E78" s="937"/>
      <c r="F78" s="937"/>
      <c r="G78" s="938"/>
      <c r="H78" s="936"/>
      <c r="I78" s="937"/>
      <c r="J78" s="937"/>
      <c r="K78" s="937"/>
      <c r="L78" s="938"/>
    </row>
    <row r="79" spans="2:13" x14ac:dyDescent="0.25">
      <c r="B79" s="936"/>
      <c r="C79" s="937"/>
      <c r="D79" s="937"/>
      <c r="E79" s="937"/>
      <c r="F79" s="937"/>
      <c r="G79" s="938"/>
      <c r="H79" s="936"/>
      <c r="I79" s="937"/>
      <c r="J79" s="937"/>
      <c r="K79" s="937"/>
      <c r="L79" s="938"/>
    </row>
    <row r="80" spans="2:13" x14ac:dyDescent="0.25">
      <c r="B80" s="936"/>
      <c r="C80" s="937"/>
      <c r="D80" s="937"/>
      <c r="E80" s="937"/>
      <c r="F80" s="937"/>
      <c r="G80" s="938"/>
      <c r="H80" s="936"/>
      <c r="I80" s="937"/>
      <c r="J80" s="937"/>
      <c r="K80" s="937"/>
      <c r="L80" s="938"/>
    </row>
    <row r="81" spans="2:12" x14ac:dyDescent="0.25">
      <c r="B81" s="936"/>
      <c r="C81" s="937"/>
      <c r="D81" s="937"/>
      <c r="E81" s="937"/>
      <c r="F81" s="937"/>
      <c r="G81" s="938"/>
      <c r="H81" s="936"/>
      <c r="I81" s="937"/>
      <c r="J81" s="937"/>
      <c r="K81" s="937"/>
      <c r="L81" s="938"/>
    </row>
    <row r="82" spans="2:12" x14ac:dyDescent="0.25">
      <c r="B82" s="936"/>
      <c r="C82" s="937"/>
      <c r="D82" s="937"/>
      <c r="E82" s="937"/>
      <c r="F82" s="937"/>
      <c r="G82" s="938"/>
      <c r="H82" s="936"/>
      <c r="I82" s="937"/>
      <c r="J82" s="937"/>
      <c r="K82" s="937"/>
      <c r="L82" s="938"/>
    </row>
    <row r="83" spans="2:12" x14ac:dyDescent="0.25">
      <c r="B83" s="936"/>
      <c r="C83" s="937"/>
      <c r="D83" s="937"/>
      <c r="E83" s="937"/>
      <c r="F83" s="937"/>
      <c r="G83" s="938"/>
      <c r="H83" s="936"/>
      <c r="I83" s="937"/>
      <c r="J83" s="937"/>
      <c r="K83" s="937"/>
      <c r="L83" s="938"/>
    </row>
    <row r="84" spans="2:12" x14ac:dyDescent="0.25">
      <c r="B84" s="936"/>
      <c r="C84" s="937"/>
      <c r="D84" s="937"/>
      <c r="E84" s="937"/>
      <c r="F84" s="937"/>
      <c r="G84" s="938"/>
      <c r="H84" s="936"/>
      <c r="I84" s="937"/>
      <c r="J84" s="937"/>
      <c r="K84" s="937"/>
      <c r="L84" s="938"/>
    </row>
    <row r="85" spans="2:12" x14ac:dyDescent="0.25">
      <c r="B85" s="936"/>
      <c r="C85" s="937"/>
      <c r="D85" s="937"/>
      <c r="E85" s="937"/>
      <c r="F85" s="937"/>
      <c r="G85" s="938"/>
      <c r="H85" s="936"/>
      <c r="I85" s="937"/>
      <c r="J85" s="937"/>
      <c r="K85" s="937"/>
      <c r="L85" s="938"/>
    </row>
    <row r="86" spans="2:12" ht="15.75" thickBot="1" x14ac:dyDescent="0.3">
      <c r="B86" s="936"/>
      <c r="C86" s="937"/>
      <c r="D86" s="937"/>
      <c r="E86" s="937"/>
      <c r="F86" s="937"/>
      <c r="G86" s="938"/>
      <c r="H86" s="936"/>
      <c r="I86" s="937"/>
      <c r="J86" s="937"/>
      <c r="K86" s="937"/>
      <c r="L86" s="938"/>
    </row>
    <row r="87" spans="2:12" ht="24.75" customHeight="1" x14ac:dyDescent="0.25">
      <c r="B87" s="939" t="s">
        <v>931</v>
      </c>
      <c r="C87" s="940"/>
      <c r="D87" s="940"/>
      <c r="E87" s="940"/>
      <c r="F87" s="940"/>
      <c r="G87" s="940"/>
      <c r="H87" s="940"/>
      <c r="I87" s="940"/>
      <c r="J87" s="940"/>
      <c r="K87" s="940"/>
      <c r="L87" s="940"/>
    </row>
    <row r="88" spans="2:12" ht="25.5" customHeight="1" thickBot="1" x14ac:dyDescent="0.3">
      <c r="B88" s="942"/>
      <c r="C88" s="943"/>
      <c r="D88" s="943"/>
      <c r="E88" s="943"/>
      <c r="F88" s="943"/>
      <c r="G88" s="943"/>
      <c r="H88" s="943"/>
      <c r="I88" s="943"/>
      <c r="J88" s="943"/>
      <c r="K88" s="943"/>
      <c r="L88" s="943"/>
    </row>
    <row r="89" spans="2:12" x14ac:dyDescent="0.25">
      <c r="B89" s="933"/>
      <c r="C89" s="934"/>
      <c r="D89" s="934"/>
      <c r="E89" s="934"/>
      <c r="F89" s="934"/>
      <c r="G89" s="935"/>
      <c r="H89" s="933"/>
      <c r="I89" s="934"/>
      <c r="J89" s="934"/>
      <c r="K89" s="934"/>
      <c r="L89" s="935"/>
    </row>
    <row r="90" spans="2:12" x14ac:dyDescent="0.25">
      <c r="B90" s="936"/>
      <c r="C90" s="937"/>
      <c r="D90" s="937"/>
      <c r="E90" s="937"/>
      <c r="F90" s="937"/>
      <c r="G90" s="938"/>
      <c r="H90" s="936"/>
      <c r="I90" s="937"/>
      <c r="J90" s="937"/>
      <c r="K90" s="937"/>
      <c r="L90" s="938"/>
    </row>
    <row r="91" spans="2:12" x14ac:dyDescent="0.25">
      <c r="B91" s="936"/>
      <c r="C91" s="937"/>
      <c r="D91" s="937"/>
      <c r="E91" s="937"/>
      <c r="F91" s="937"/>
      <c r="G91" s="938"/>
      <c r="H91" s="936"/>
      <c r="I91" s="937"/>
      <c r="J91" s="937"/>
      <c r="K91" s="937"/>
      <c r="L91" s="938"/>
    </row>
    <row r="92" spans="2:12" x14ac:dyDescent="0.25">
      <c r="B92" s="936"/>
      <c r="C92" s="937"/>
      <c r="D92" s="937"/>
      <c r="E92" s="937"/>
      <c r="F92" s="937"/>
      <c r="G92" s="938"/>
      <c r="H92" s="936"/>
      <c r="I92" s="937"/>
      <c r="J92" s="937"/>
      <c r="K92" s="937"/>
      <c r="L92" s="938"/>
    </row>
    <row r="93" spans="2:12" x14ac:dyDescent="0.25">
      <c r="B93" s="936"/>
      <c r="C93" s="937"/>
      <c r="D93" s="937"/>
      <c r="E93" s="937"/>
      <c r="F93" s="937"/>
      <c r="G93" s="938"/>
      <c r="H93" s="936"/>
      <c r="I93" s="937"/>
      <c r="J93" s="937"/>
      <c r="K93" s="937"/>
      <c r="L93" s="938"/>
    </row>
    <row r="94" spans="2:12" x14ac:dyDescent="0.25">
      <c r="B94" s="936"/>
      <c r="C94" s="937"/>
      <c r="D94" s="937"/>
      <c r="E94" s="937"/>
      <c r="F94" s="937"/>
      <c r="G94" s="938"/>
      <c r="H94" s="936"/>
      <c r="I94" s="937"/>
      <c r="J94" s="937"/>
      <c r="K94" s="937"/>
      <c r="L94" s="938"/>
    </row>
    <row r="95" spans="2:12" x14ac:dyDescent="0.25">
      <c r="B95" s="936"/>
      <c r="C95" s="937"/>
      <c r="D95" s="937"/>
      <c r="E95" s="937"/>
      <c r="F95" s="937"/>
      <c r="G95" s="938"/>
      <c r="H95" s="936"/>
      <c r="I95" s="937"/>
      <c r="J95" s="937"/>
      <c r="K95" s="937"/>
      <c r="L95" s="938"/>
    </row>
    <row r="96" spans="2:12" x14ac:dyDescent="0.25">
      <c r="B96" s="936"/>
      <c r="C96" s="937"/>
      <c r="D96" s="937"/>
      <c r="E96" s="937"/>
      <c r="F96" s="937"/>
      <c r="G96" s="938"/>
      <c r="H96" s="936"/>
      <c r="I96" s="937"/>
      <c r="J96" s="937"/>
      <c r="K96" s="937"/>
      <c r="L96" s="938"/>
    </row>
    <row r="97" spans="2:12" x14ac:dyDescent="0.25">
      <c r="B97" s="936"/>
      <c r="C97" s="937"/>
      <c r="D97" s="937"/>
      <c r="E97" s="937"/>
      <c r="F97" s="937"/>
      <c r="G97" s="938"/>
      <c r="H97" s="936"/>
      <c r="I97" s="937"/>
      <c r="J97" s="937"/>
      <c r="K97" s="937"/>
      <c r="L97" s="938"/>
    </row>
    <row r="98" spans="2:12" x14ac:dyDescent="0.25">
      <c r="B98" s="936"/>
      <c r="C98" s="937"/>
      <c r="D98" s="937"/>
      <c r="E98" s="937"/>
      <c r="F98" s="937"/>
      <c r="G98" s="938"/>
      <c r="H98" s="936"/>
      <c r="I98" s="937"/>
      <c r="J98" s="937"/>
      <c r="K98" s="937"/>
      <c r="L98" s="938"/>
    </row>
    <row r="99" spans="2:12" x14ac:dyDescent="0.25">
      <c r="B99" s="936"/>
      <c r="C99" s="937"/>
      <c r="D99" s="937"/>
      <c r="E99" s="937"/>
      <c r="F99" s="937"/>
      <c r="G99" s="938"/>
      <c r="H99" s="936"/>
      <c r="I99" s="937"/>
      <c r="J99" s="937"/>
      <c r="K99" s="937"/>
      <c r="L99" s="938"/>
    </row>
    <row r="100" spans="2:12" x14ac:dyDescent="0.25">
      <c r="B100" s="936"/>
      <c r="C100" s="937"/>
      <c r="D100" s="937"/>
      <c r="E100" s="937"/>
      <c r="F100" s="937"/>
      <c r="G100" s="938"/>
      <c r="H100" s="936"/>
      <c r="I100" s="937"/>
      <c r="J100" s="937"/>
      <c r="K100" s="937"/>
      <c r="L100" s="938"/>
    </row>
    <row r="101" spans="2:12" x14ac:dyDescent="0.25">
      <c r="B101" s="936"/>
      <c r="C101" s="937"/>
      <c r="D101" s="937"/>
      <c r="E101" s="937"/>
      <c r="F101" s="937"/>
      <c r="G101" s="938"/>
      <c r="H101" s="936"/>
      <c r="I101" s="937"/>
      <c r="J101" s="937"/>
      <c r="K101" s="937"/>
      <c r="L101" s="938"/>
    </row>
    <row r="102" spans="2:12" ht="15.75" thickBot="1" x14ac:dyDescent="0.3">
      <c r="B102" s="936"/>
      <c r="C102" s="937"/>
      <c r="D102" s="937"/>
      <c r="E102" s="937"/>
      <c r="F102" s="937"/>
      <c r="G102" s="938"/>
      <c r="H102" s="936"/>
      <c r="I102" s="937"/>
      <c r="J102" s="937"/>
      <c r="K102" s="937"/>
      <c r="L102" s="938"/>
    </row>
    <row r="103" spans="2:12" ht="15.75" customHeight="1" x14ac:dyDescent="0.25">
      <c r="B103" s="939" t="s">
        <v>932</v>
      </c>
      <c r="C103" s="940"/>
      <c r="D103" s="940"/>
      <c r="E103" s="940"/>
      <c r="F103" s="940"/>
      <c r="G103" s="941"/>
      <c r="H103" s="939" t="s">
        <v>789</v>
      </c>
      <c r="I103" s="940"/>
      <c r="J103" s="940"/>
      <c r="K103" s="940"/>
      <c r="L103" s="940"/>
    </row>
    <row r="104" spans="2:12" ht="46.5" customHeight="1" thickBot="1" x14ac:dyDescent="0.3">
      <c r="B104" s="942"/>
      <c r="C104" s="943"/>
      <c r="D104" s="943"/>
      <c r="E104" s="943"/>
      <c r="F104" s="943"/>
      <c r="G104" s="944"/>
      <c r="H104" s="942"/>
      <c r="I104" s="943"/>
      <c r="J104" s="943"/>
      <c r="K104" s="943"/>
      <c r="L104" s="943"/>
    </row>
  </sheetData>
  <mergeCells count="33">
    <mergeCell ref="B23:G36"/>
    <mergeCell ref="H23:L36"/>
    <mergeCell ref="B1:L2"/>
    <mergeCell ref="B3:E3"/>
    <mergeCell ref="G3:I3"/>
    <mergeCell ref="J3:L3"/>
    <mergeCell ref="B4:H5"/>
    <mergeCell ref="K4:L4"/>
    <mergeCell ref="K5:L5"/>
    <mergeCell ref="B6:L6"/>
    <mergeCell ref="B7:G20"/>
    <mergeCell ref="H7:L20"/>
    <mergeCell ref="B21:G22"/>
    <mergeCell ref="H21:L22"/>
    <mergeCell ref="B73:G86"/>
    <mergeCell ref="H73:L86"/>
    <mergeCell ref="B37:G38"/>
    <mergeCell ref="H37:M38"/>
    <mergeCell ref="B39:L39"/>
    <mergeCell ref="B40:G53"/>
    <mergeCell ref="H40:L53"/>
    <mergeCell ref="B54:G55"/>
    <mergeCell ref="H54:L55"/>
    <mergeCell ref="B56:G69"/>
    <mergeCell ref="H56:L69"/>
    <mergeCell ref="B70:G71"/>
    <mergeCell ref="H70:M71"/>
    <mergeCell ref="B72:L72"/>
    <mergeCell ref="B87:L88"/>
    <mergeCell ref="B89:G102"/>
    <mergeCell ref="H89:L102"/>
    <mergeCell ref="B103:G104"/>
    <mergeCell ref="H103:L104"/>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149"/>
  <sheetViews>
    <sheetView view="pageBreakPreview" topLeftCell="A2" zoomScale="80" zoomScaleNormal="100" zoomScaleSheetLayoutView="80" zoomScalePageLayoutView="110" workbookViewId="0">
      <selection activeCell="P10" sqref="P10"/>
    </sheetView>
  </sheetViews>
  <sheetFormatPr baseColWidth="10" defaultColWidth="12" defaultRowHeight="15" x14ac:dyDescent="0.25"/>
  <cols>
    <col min="1" max="1" width="3.85546875" style="132" customWidth="1"/>
    <col min="2" max="2" width="4.85546875" style="132" customWidth="1"/>
    <col min="3" max="3" width="8.7109375" style="132" customWidth="1"/>
    <col min="4" max="4" width="8.42578125" style="132" customWidth="1"/>
    <col min="5" max="5" width="12" style="132"/>
    <col min="6" max="6" width="17.5703125" style="132" customWidth="1"/>
    <col min="7" max="7" width="10" style="132" customWidth="1"/>
    <col min="8" max="8" width="5.7109375" style="132" customWidth="1"/>
    <col min="9" max="9" width="23.5703125" style="132" customWidth="1"/>
    <col min="10" max="10" width="13.7109375" style="132" customWidth="1"/>
    <col min="11" max="11" width="14.140625" style="132" customWidth="1"/>
    <col min="12" max="12" width="3.5703125" style="132" customWidth="1"/>
    <col min="13" max="13" width="12.28515625" style="132" hidden="1" customWidth="1"/>
    <col min="14" max="16384" width="12" style="132"/>
  </cols>
  <sheetData>
    <row r="1" spans="2:12" ht="27.75" customHeight="1" x14ac:dyDescent="0.25">
      <c r="B1" s="907" t="s">
        <v>386</v>
      </c>
      <c r="C1" s="908"/>
      <c r="D1" s="908"/>
      <c r="E1" s="908"/>
      <c r="F1" s="908"/>
      <c r="G1" s="908"/>
      <c r="H1" s="908"/>
      <c r="I1" s="908"/>
      <c r="J1" s="908"/>
      <c r="K1" s="908"/>
      <c r="L1" s="909"/>
    </row>
    <row r="2" spans="2:12" ht="11.25" customHeight="1" x14ac:dyDescent="0.25">
      <c r="B2" s="910"/>
      <c r="C2" s="911"/>
      <c r="D2" s="911"/>
      <c r="E2" s="911"/>
      <c r="F2" s="911"/>
      <c r="G2" s="911"/>
      <c r="H2" s="911"/>
      <c r="I2" s="911"/>
      <c r="J2" s="911"/>
      <c r="K2" s="911"/>
      <c r="L2" s="912"/>
    </row>
    <row r="3" spans="2:12" ht="24.95" customHeight="1" thickBot="1" x14ac:dyDescent="0.3">
      <c r="B3" s="1014" t="s">
        <v>434</v>
      </c>
      <c r="C3" s="1015"/>
      <c r="D3" s="1015"/>
      <c r="E3" s="1016"/>
      <c r="F3" s="172">
        <v>43937</v>
      </c>
      <c r="G3" s="1014" t="s">
        <v>435</v>
      </c>
      <c r="H3" s="1015"/>
      <c r="I3" s="915"/>
      <c r="J3" s="1017">
        <v>43943</v>
      </c>
      <c r="K3" s="1018"/>
      <c r="L3" s="1019"/>
    </row>
    <row r="4" spans="2:12" ht="24.95" customHeight="1" x14ac:dyDescent="0.25">
      <c r="B4" s="1020" t="s">
        <v>384</v>
      </c>
      <c r="C4" s="1021"/>
      <c r="D4" s="1021"/>
      <c r="E4" s="1021"/>
      <c r="F4" s="1021"/>
      <c r="G4" s="1021"/>
      <c r="H4" s="1022"/>
      <c r="I4" s="173" t="s">
        <v>757</v>
      </c>
      <c r="J4" s="167" t="s">
        <v>2</v>
      </c>
      <c r="K4" s="925" t="s">
        <v>0</v>
      </c>
      <c r="L4" s="926"/>
    </row>
    <row r="5" spans="2:12" ht="24.95" customHeight="1" thickBot="1" x14ac:dyDescent="0.3">
      <c r="B5" s="1023"/>
      <c r="C5" s="1024"/>
      <c r="D5" s="1024"/>
      <c r="E5" s="1024"/>
      <c r="F5" s="1024"/>
      <c r="G5" s="1024"/>
      <c r="H5" s="1025"/>
      <c r="I5" s="174" t="s">
        <v>758</v>
      </c>
      <c r="J5" s="167">
        <v>2</v>
      </c>
      <c r="K5" s="925" t="s">
        <v>436</v>
      </c>
      <c r="L5" s="926"/>
    </row>
    <row r="6" spans="2:12" ht="15.75" customHeight="1" x14ac:dyDescent="0.25">
      <c r="B6" s="936" t="s">
        <v>658</v>
      </c>
      <c r="C6" s="937"/>
      <c r="D6" s="937"/>
      <c r="E6" s="937"/>
      <c r="F6" s="937"/>
      <c r="G6" s="938"/>
      <c r="H6" s="936" t="s">
        <v>659</v>
      </c>
      <c r="I6" s="937"/>
      <c r="J6" s="937"/>
      <c r="K6" s="937"/>
      <c r="L6" s="938"/>
    </row>
    <row r="7" spans="2:12" x14ac:dyDescent="0.25">
      <c r="B7" s="936"/>
      <c r="C7" s="937"/>
      <c r="D7" s="937"/>
      <c r="E7" s="937"/>
      <c r="F7" s="937"/>
      <c r="G7" s="938"/>
      <c r="H7" s="936"/>
      <c r="I7" s="937"/>
      <c r="J7" s="937"/>
      <c r="K7" s="937"/>
      <c r="L7" s="938"/>
    </row>
    <row r="8" spans="2:12" x14ac:dyDescent="0.25">
      <c r="B8" s="936"/>
      <c r="C8" s="937"/>
      <c r="D8" s="937"/>
      <c r="E8" s="937"/>
      <c r="F8" s="937"/>
      <c r="G8" s="938"/>
      <c r="H8" s="936"/>
      <c r="I8" s="937"/>
      <c r="J8" s="937"/>
      <c r="K8" s="937"/>
      <c r="L8" s="938"/>
    </row>
    <row r="9" spans="2:12" x14ac:dyDescent="0.25">
      <c r="B9" s="936"/>
      <c r="C9" s="937"/>
      <c r="D9" s="937"/>
      <c r="E9" s="937"/>
      <c r="F9" s="937"/>
      <c r="G9" s="938"/>
      <c r="H9" s="936"/>
      <c r="I9" s="937"/>
      <c r="J9" s="937"/>
      <c r="K9" s="937"/>
      <c r="L9" s="938"/>
    </row>
    <row r="10" spans="2:12" x14ac:dyDescent="0.25">
      <c r="B10" s="936"/>
      <c r="C10" s="937"/>
      <c r="D10" s="937"/>
      <c r="E10" s="937"/>
      <c r="F10" s="937"/>
      <c r="G10" s="938"/>
      <c r="H10" s="936"/>
      <c r="I10" s="937"/>
      <c r="J10" s="937"/>
      <c r="K10" s="937"/>
      <c r="L10" s="938"/>
    </row>
    <row r="11" spans="2:12" x14ac:dyDescent="0.25">
      <c r="B11" s="936"/>
      <c r="C11" s="937"/>
      <c r="D11" s="937"/>
      <c r="E11" s="937"/>
      <c r="F11" s="937"/>
      <c r="G11" s="938"/>
      <c r="H11" s="936"/>
      <c r="I11" s="937"/>
      <c r="J11" s="937"/>
      <c r="K11" s="937"/>
      <c r="L11" s="938"/>
    </row>
    <row r="12" spans="2:12" x14ac:dyDescent="0.25">
      <c r="B12" s="936"/>
      <c r="C12" s="937"/>
      <c r="D12" s="937"/>
      <c r="E12" s="937"/>
      <c r="F12" s="937"/>
      <c r="G12" s="938"/>
      <c r="H12" s="936"/>
      <c r="I12" s="937"/>
      <c r="J12" s="937"/>
      <c r="K12" s="937"/>
      <c r="L12" s="938"/>
    </row>
    <row r="13" spans="2:12" x14ac:dyDescent="0.25">
      <c r="B13" s="936"/>
      <c r="C13" s="937"/>
      <c r="D13" s="937"/>
      <c r="E13" s="937"/>
      <c r="F13" s="937"/>
      <c r="G13" s="938"/>
      <c r="H13" s="936"/>
      <c r="I13" s="937"/>
      <c r="J13" s="937"/>
      <c r="K13" s="937"/>
      <c r="L13" s="938"/>
    </row>
    <row r="14" spans="2:12" x14ac:dyDescent="0.25">
      <c r="B14" s="936"/>
      <c r="C14" s="937"/>
      <c r="D14" s="937"/>
      <c r="E14" s="937"/>
      <c r="F14" s="937"/>
      <c r="G14" s="938"/>
      <c r="H14" s="936"/>
      <c r="I14" s="937"/>
      <c r="J14" s="937"/>
      <c r="K14" s="937"/>
      <c r="L14" s="938"/>
    </row>
    <row r="15" spans="2:12" x14ac:dyDescent="0.25">
      <c r="B15" s="936"/>
      <c r="C15" s="937"/>
      <c r="D15" s="937"/>
      <c r="E15" s="937"/>
      <c r="F15" s="937"/>
      <c r="G15" s="938"/>
      <c r="H15" s="936"/>
      <c r="I15" s="937"/>
      <c r="J15" s="937"/>
      <c r="K15" s="937"/>
      <c r="L15" s="938"/>
    </row>
    <row r="16" spans="2:12" x14ac:dyDescent="0.25">
      <c r="B16" s="936"/>
      <c r="C16" s="937"/>
      <c r="D16" s="937"/>
      <c r="E16" s="937"/>
      <c r="F16" s="937"/>
      <c r="G16" s="938"/>
      <c r="H16" s="936"/>
      <c r="I16" s="937"/>
      <c r="J16" s="937"/>
      <c r="K16" s="937"/>
      <c r="L16" s="938"/>
    </row>
    <row r="17" spans="2:13" x14ac:dyDescent="0.25">
      <c r="B17" s="936"/>
      <c r="C17" s="937"/>
      <c r="D17" s="937"/>
      <c r="E17" s="937"/>
      <c r="F17" s="937"/>
      <c r="G17" s="938"/>
      <c r="H17" s="936"/>
      <c r="I17" s="937"/>
      <c r="J17" s="937"/>
      <c r="K17" s="937"/>
      <c r="L17" s="938"/>
    </row>
    <row r="18" spans="2:13" x14ac:dyDescent="0.25">
      <c r="B18" s="936"/>
      <c r="C18" s="937"/>
      <c r="D18" s="937"/>
      <c r="E18" s="937"/>
      <c r="F18" s="937"/>
      <c r="G18" s="938"/>
      <c r="H18" s="936"/>
      <c r="I18" s="937"/>
      <c r="J18" s="937"/>
      <c r="K18" s="937"/>
      <c r="L18" s="938"/>
    </row>
    <row r="19" spans="2:13" ht="15.75" thickBot="1" x14ac:dyDescent="0.3">
      <c r="B19" s="1011"/>
      <c r="C19" s="1012"/>
      <c r="D19" s="1012"/>
      <c r="E19" s="1012"/>
      <c r="F19" s="1012"/>
      <c r="G19" s="1013"/>
      <c r="H19" s="936"/>
      <c r="I19" s="937"/>
      <c r="J19" s="937"/>
      <c r="K19" s="937"/>
      <c r="L19" s="938"/>
    </row>
    <row r="20" spans="2:13" x14ac:dyDescent="0.25">
      <c r="B20" s="1004" t="s">
        <v>813</v>
      </c>
      <c r="C20" s="1005"/>
      <c r="D20" s="1005"/>
      <c r="E20" s="1005"/>
      <c r="F20" s="1005"/>
      <c r="G20" s="1006"/>
      <c r="H20" s="1010" t="s">
        <v>872</v>
      </c>
      <c r="I20" s="984"/>
      <c r="J20" s="984"/>
      <c r="K20" s="984"/>
      <c r="L20" s="984"/>
      <c r="M20" s="984"/>
    </row>
    <row r="21" spans="2:13" ht="18" customHeight="1" thickBot="1" x14ac:dyDescent="0.3">
      <c r="B21" s="1007"/>
      <c r="C21" s="1008"/>
      <c r="D21" s="1008"/>
      <c r="E21" s="1008"/>
      <c r="F21" s="1008"/>
      <c r="G21" s="1009"/>
      <c r="H21" s="1010"/>
      <c r="I21" s="984"/>
      <c r="J21" s="984"/>
      <c r="K21" s="984"/>
      <c r="L21" s="984"/>
      <c r="M21" s="984"/>
    </row>
    <row r="22" spans="2:13" ht="15.75" customHeight="1" x14ac:dyDescent="0.25">
      <c r="B22" s="933" t="s">
        <v>833</v>
      </c>
      <c r="C22" s="934"/>
      <c r="D22" s="934"/>
      <c r="E22" s="934"/>
      <c r="F22" s="934"/>
      <c r="G22" s="935"/>
      <c r="H22" s="933" t="s">
        <v>834</v>
      </c>
      <c r="I22" s="934"/>
      <c r="J22" s="934"/>
      <c r="K22" s="934"/>
      <c r="L22" s="935"/>
    </row>
    <row r="23" spans="2:13" x14ac:dyDescent="0.25">
      <c r="B23" s="936"/>
      <c r="C23" s="937"/>
      <c r="D23" s="937"/>
      <c r="E23" s="937"/>
      <c r="F23" s="937"/>
      <c r="G23" s="938"/>
      <c r="H23" s="936"/>
      <c r="I23" s="937"/>
      <c r="J23" s="937"/>
      <c r="K23" s="937"/>
      <c r="L23" s="938"/>
    </row>
    <row r="24" spans="2:13" x14ac:dyDescent="0.25">
      <c r="B24" s="936"/>
      <c r="C24" s="937"/>
      <c r="D24" s="937"/>
      <c r="E24" s="937"/>
      <c r="F24" s="937"/>
      <c r="G24" s="938"/>
      <c r="H24" s="936"/>
      <c r="I24" s="937"/>
      <c r="J24" s="937"/>
      <c r="K24" s="937"/>
      <c r="L24" s="938"/>
    </row>
    <row r="25" spans="2:13" x14ac:dyDescent="0.25">
      <c r="B25" s="936"/>
      <c r="C25" s="937"/>
      <c r="D25" s="937"/>
      <c r="E25" s="937"/>
      <c r="F25" s="937"/>
      <c r="G25" s="938"/>
      <c r="H25" s="936"/>
      <c r="I25" s="937"/>
      <c r="J25" s="937"/>
      <c r="K25" s="937"/>
      <c r="L25" s="938"/>
    </row>
    <row r="26" spans="2:13" x14ac:dyDescent="0.25">
      <c r="B26" s="936"/>
      <c r="C26" s="937"/>
      <c r="D26" s="937"/>
      <c r="E26" s="937"/>
      <c r="F26" s="937"/>
      <c r="G26" s="938"/>
      <c r="H26" s="936"/>
      <c r="I26" s="937"/>
      <c r="J26" s="937"/>
      <c r="K26" s="937"/>
      <c r="L26" s="938"/>
    </row>
    <row r="27" spans="2:13" x14ac:dyDescent="0.25">
      <c r="B27" s="936"/>
      <c r="C27" s="937"/>
      <c r="D27" s="937"/>
      <c r="E27" s="937"/>
      <c r="F27" s="937"/>
      <c r="G27" s="938"/>
      <c r="H27" s="936"/>
      <c r="I27" s="937"/>
      <c r="J27" s="937"/>
      <c r="K27" s="937"/>
      <c r="L27" s="938"/>
    </row>
    <row r="28" spans="2:13" x14ac:dyDescent="0.25">
      <c r="B28" s="936"/>
      <c r="C28" s="937"/>
      <c r="D28" s="937"/>
      <c r="E28" s="937"/>
      <c r="F28" s="937"/>
      <c r="G28" s="938"/>
      <c r="H28" s="936"/>
      <c r="I28" s="937"/>
      <c r="J28" s="937"/>
      <c r="K28" s="937"/>
      <c r="L28" s="938"/>
    </row>
    <row r="29" spans="2:13" x14ac:dyDescent="0.25">
      <c r="B29" s="936"/>
      <c r="C29" s="937"/>
      <c r="D29" s="937"/>
      <c r="E29" s="937"/>
      <c r="F29" s="937"/>
      <c r="G29" s="938"/>
      <c r="H29" s="936"/>
      <c r="I29" s="937"/>
      <c r="J29" s="937"/>
      <c r="K29" s="937"/>
      <c r="L29" s="938"/>
    </row>
    <row r="30" spans="2:13" x14ac:dyDescent="0.25">
      <c r="B30" s="936"/>
      <c r="C30" s="937"/>
      <c r="D30" s="937"/>
      <c r="E30" s="937"/>
      <c r="F30" s="937"/>
      <c r="G30" s="938"/>
      <c r="H30" s="936"/>
      <c r="I30" s="937"/>
      <c r="J30" s="937"/>
      <c r="K30" s="937"/>
      <c r="L30" s="938"/>
    </row>
    <row r="31" spans="2:13" x14ac:dyDescent="0.25">
      <c r="B31" s="936"/>
      <c r="C31" s="937"/>
      <c r="D31" s="937"/>
      <c r="E31" s="937"/>
      <c r="F31" s="937"/>
      <c r="G31" s="938"/>
      <c r="H31" s="936"/>
      <c r="I31" s="937"/>
      <c r="J31" s="937"/>
      <c r="K31" s="937"/>
      <c r="L31" s="938"/>
    </row>
    <row r="32" spans="2:13" x14ac:dyDescent="0.25">
      <c r="B32" s="936"/>
      <c r="C32" s="937"/>
      <c r="D32" s="937"/>
      <c r="E32" s="937"/>
      <c r="F32" s="937"/>
      <c r="G32" s="938"/>
      <c r="H32" s="936"/>
      <c r="I32" s="937"/>
      <c r="J32" s="937"/>
      <c r="K32" s="937"/>
      <c r="L32" s="938"/>
    </row>
    <row r="33" spans="2:12" x14ac:dyDescent="0.25">
      <c r="B33" s="936"/>
      <c r="C33" s="937"/>
      <c r="D33" s="937"/>
      <c r="E33" s="937"/>
      <c r="F33" s="937"/>
      <c r="G33" s="938"/>
      <c r="H33" s="936"/>
      <c r="I33" s="937"/>
      <c r="J33" s="937"/>
      <c r="K33" s="937"/>
      <c r="L33" s="938"/>
    </row>
    <row r="34" spans="2:12" x14ac:dyDescent="0.25">
      <c r="B34" s="936"/>
      <c r="C34" s="937"/>
      <c r="D34" s="937"/>
      <c r="E34" s="937"/>
      <c r="F34" s="937"/>
      <c r="G34" s="938"/>
      <c r="H34" s="936"/>
      <c r="I34" s="937"/>
      <c r="J34" s="937"/>
      <c r="K34" s="937"/>
      <c r="L34" s="938"/>
    </row>
    <row r="35" spans="2:12" ht="15.75" thickBot="1" x14ac:dyDescent="0.3">
      <c r="B35" s="1011"/>
      <c r="C35" s="1012"/>
      <c r="D35" s="1012"/>
      <c r="E35" s="1012"/>
      <c r="F35" s="1012"/>
      <c r="G35" s="1013"/>
      <c r="H35" s="936"/>
      <c r="I35" s="937"/>
      <c r="J35" s="937"/>
      <c r="K35" s="937"/>
      <c r="L35" s="938"/>
    </row>
    <row r="36" spans="2:12" ht="20.25" customHeight="1" x14ac:dyDescent="0.25">
      <c r="B36" s="1004" t="s">
        <v>967</v>
      </c>
      <c r="C36" s="1005"/>
      <c r="D36" s="1005"/>
      <c r="E36" s="1005"/>
      <c r="F36" s="1005"/>
      <c r="G36" s="1006"/>
      <c r="H36" s="1010" t="s">
        <v>968</v>
      </c>
      <c r="I36" s="984"/>
      <c r="J36" s="984"/>
      <c r="K36" s="984"/>
      <c r="L36" s="984"/>
    </row>
    <row r="37" spans="2:12" ht="18" customHeight="1" thickBot="1" x14ac:dyDescent="0.3">
      <c r="B37" s="1007"/>
      <c r="C37" s="1008"/>
      <c r="D37" s="1008"/>
      <c r="E37" s="1008"/>
      <c r="F37" s="1008"/>
      <c r="G37" s="1009"/>
      <c r="H37" s="1010"/>
      <c r="I37" s="984"/>
      <c r="J37" s="984"/>
      <c r="K37" s="984"/>
      <c r="L37" s="984"/>
    </row>
    <row r="38" spans="2:12" x14ac:dyDescent="0.25">
      <c r="B38" s="933" t="s">
        <v>837</v>
      </c>
      <c r="C38" s="934"/>
      <c r="D38" s="934"/>
      <c r="E38" s="934"/>
      <c r="F38" s="934"/>
      <c r="G38" s="935"/>
      <c r="H38" s="933" t="s">
        <v>838</v>
      </c>
      <c r="I38" s="934"/>
      <c r="J38" s="934"/>
      <c r="K38" s="934"/>
      <c r="L38" s="935"/>
    </row>
    <row r="39" spans="2:12" x14ac:dyDescent="0.25">
      <c r="B39" s="936"/>
      <c r="C39" s="937"/>
      <c r="D39" s="937"/>
      <c r="E39" s="937"/>
      <c r="F39" s="937"/>
      <c r="G39" s="938"/>
      <c r="H39" s="936"/>
      <c r="I39" s="937"/>
      <c r="J39" s="937"/>
      <c r="K39" s="937"/>
      <c r="L39" s="938"/>
    </row>
    <row r="40" spans="2:12" x14ac:dyDescent="0.25">
      <c r="B40" s="936"/>
      <c r="C40" s="937"/>
      <c r="D40" s="937"/>
      <c r="E40" s="937"/>
      <c r="F40" s="937"/>
      <c r="G40" s="938"/>
      <c r="H40" s="936"/>
      <c r="I40" s="937"/>
      <c r="J40" s="937"/>
      <c r="K40" s="937"/>
      <c r="L40" s="938"/>
    </row>
    <row r="41" spans="2:12" x14ac:dyDescent="0.25">
      <c r="B41" s="936"/>
      <c r="C41" s="937"/>
      <c r="D41" s="937"/>
      <c r="E41" s="937"/>
      <c r="F41" s="937"/>
      <c r="G41" s="938"/>
      <c r="H41" s="936"/>
      <c r="I41" s="937"/>
      <c r="J41" s="937"/>
      <c r="K41" s="937"/>
      <c r="L41" s="938"/>
    </row>
    <row r="42" spans="2:12" x14ac:dyDescent="0.25">
      <c r="B42" s="936"/>
      <c r="C42" s="937"/>
      <c r="D42" s="937"/>
      <c r="E42" s="937"/>
      <c r="F42" s="937"/>
      <c r="G42" s="938"/>
      <c r="H42" s="936"/>
      <c r="I42" s="937"/>
      <c r="J42" s="937"/>
      <c r="K42" s="937"/>
      <c r="L42" s="938"/>
    </row>
    <row r="43" spans="2:12" x14ac:dyDescent="0.25">
      <c r="B43" s="936"/>
      <c r="C43" s="937"/>
      <c r="D43" s="937"/>
      <c r="E43" s="937"/>
      <c r="F43" s="937"/>
      <c r="G43" s="938"/>
      <c r="H43" s="936"/>
      <c r="I43" s="937"/>
      <c r="J43" s="937"/>
      <c r="K43" s="937"/>
      <c r="L43" s="938"/>
    </row>
    <row r="44" spans="2:12" x14ac:dyDescent="0.25">
      <c r="B44" s="936"/>
      <c r="C44" s="937"/>
      <c r="D44" s="937"/>
      <c r="E44" s="937"/>
      <c r="F44" s="937"/>
      <c r="G44" s="938"/>
      <c r="H44" s="936"/>
      <c r="I44" s="937"/>
      <c r="J44" s="937"/>
      <c r="K44" s="937"/>
      <c r="L44" s="938"/>
    </row>
    <row r="45" spans="2:12" x14ac:dyDescent="0.25">
      <c r="B45" s="936"/>
      <c r="C45" s="937"/>
      <c r="D45" s="937"/>
      <c r="E45" s="937"/>
      <c r="F45" s="937"/>
      <c r="G45" s="938"/>
      <c r="H45" s="936"/>
      <c r="I45" s="937"/>
      <c r="J45" s="937"/>
      <c r="K45" s="937"/>
      <c r="L45" s="938"/>
    </row>
    <row r="46" spans="2:12" x14ac:dyDescent="0.25">
      <c r="B46" s="936"/>
      <c r="C46" s="937"/>
      <c r="D46" s="937"/>
      <c r="E46" s="937"/>
      <c r="F46" s="937"/>
      <c r="G46" s="938"/>
      <c r="H46" s="936"/>
      <c r="I46" s="937"/>
      <c r="J46" s="937"/>
      <c r="K46" s="937"/>
      <c r="L46" s="938"/>
    </row>
    <row r="47" spans="2:12" x14ac:dyDescent="0.25">
      <c r="B47" s="936"/>
      <c r="C47" s="937"/>
      <c r="D47" s="937"/>
      <c r="E47" s="937"/>
      <c r="F47" s="937"/>
      <c r="G47" s="938"/>
      <c r="H47" s="936"/>
      <c r="I47" s="937"/>
      <c r="J47" s="937"/>
      <c r="K47" s="937"/>
      <c r="L47" s="938"/>
    </row>
    <row r="48" spans="2:12" x14ac:dyDescent="0.25">
      <c r="B48" s="936"/>
      <c r="C48" s="937"/>
      <c r="D48" s="937"/>
      <c r="E48" s="937"/>
      <c r="F48" s="937"/>
      <c r="G48" s="938"/>
      <c r="H48" s="936"/>
      <c r="I48" s="937"/>
      <c r="J48" s="937"/>
      <c r="K48" s="937"/>
      <c r="L48" s="938"/>
    </row>
    <row r="49" spans="2:12" x14ac:dyDescent="0.25">
      <c r="B49" s="936"/>
      <c r="C49" s="937"/>
      <c r="D49" s="937"/>
      <c r="E49" s="937"/>
      <c r="F49" s="937"/>
      <c r="G49" s="938"/>
      <c r="H49" s="936"/>
      <c r="I49" s="937"/>
      <c r="J49" s="937"/>
      <c r="K49" s="937"/>
      <c r="L49" s="938"/>
    </row>
    <row r="50" spans="2:12" x14ac:dyDescent="0.25">
      <c r="B50" s="936"/>
      <c r="C50" s="937"/>
      <c r="D50" s="937"/>
      <c r="E50" s="937"/>
      <c r="F50" s="937"/>
      <c r="G50" s="938"/>
      <c r="H50" s="936"/>
      <c r="I50" s="937"/>
      <c r="J50" s="937"/>
      <c r="K50" s="937"/>
      <c r="L50" s="938"/>
    </row>
    <row r="51" spans="2:12" ht="15.75" thickBot="1" x14ac:dyDescent="0.3">
      <c r="B51" s="1011"/>
      <c r="C51" s="1012"/>
      <c r="D51" s="1012"/>
      <c r="E51" s="1012"/>
      <c r="F51" s="1012"/>
      <c r="G51" s="1013"/>
      <c r="H51" s="936"/>
      <c r="I51" s="937"/>
      <c r="J51" s="937"/>
      <c r="K51" s="937"/>
      <c r="L51" s="938"/>
    </row>
    <row r="52" spans="2:12" ht="24" customHeight="1" x14ac:dyDescent="0.25">
      <c r="B52" s="1004" t="s">
        <v>969</v>
      </c>
      <c r="C52" s="1005"/>
      <c r="D52" s="1005"/>
      <c r="E52" s="1005"/>
      <c r="F52" s="1005"/>
      <c r="G52" s="1006"/>
      <c r="H52" s="1010" t="s">
        <v>970</v>
      </c>
      <c r="I52" s="984"/>
      <c r="J52" s="984"/>
      <c r="K52" s="984"/>
      <c r="L52" s="984"/>
    </row>
    <row r="53" spans="2:12" ht="15.75" thickBot="1" x14ac:dyDescent="0.3">
      <c r="B53" s="1007"/>
      <c r="C53" s="1008"/>
      <c r="D53" s="1008"/>
      <c r="E53" s="1008"/>
      <c r="F53" s="1008"/>
      <c r="G53" s="1009"/>
      <c r="H53" s="1010"/>
      <c r="I53" s="984"/>
      <c r="J53" s="984"/>
      <c r="K53" s="984"/>
      <c r="L53" s="984"/>
    </row>
    <row r="54" spans="2:12" x14ac:dyDescent="0.25">
      <c r="B54" s="986"/>
      <c r="C54" s="987"/>
      <c r="D54" s="987"/>
      <c r="E54" s="987"/>
      <c r="F54" s="987"/>
      <c r="G54" s="988"/>
      <c r="H54" s="986"/>
      <c r="I54" s="987"/>
      <c r="J54" s="987"/>
      <c r="K54" s="987"/>
      <c r="L54" s="988"/>
    </row>
    <row r="55" spans="2:12" x14ac:dyDescent="0.25">
      <c r="B55" s="989"/>
      <c r="C55" s="990"/>
      <c r="D55" s="990"/>
      <c r="E55" s="990"/>
      <c r="F55" s="990"/>
      <c r="G55" s="991"/>
      <c r="H55" s="989"/>
      <c r="I55" s="990"/>
      <c r="J55" s="990"/>
      <c r="K55" s="990"/>
      <c r="L55" s="991"/>
    </row>
    <row r="56" spans="2:12" x14ac:dyDescent="0.25">
      <c r="B56" s="989"/>
      <c r="C56" s="990"/>
      <c r="D56" s="990"/>
      <c r="E56" s="990"/>
      <c r="F56" s="990"/>
      <c r="G56" s="991"/>
      <c r="H56" s="989"/>
      <c r="I56" s="990"/>
      <c r="J56" s="990"/>
      <c r="K56" s="990"/>
      <c r="L56" s="991"/>
    </row>
    <row r="57" spans="2:12" x14ac:dyDescent="0.25">
      <c r="B57" s="989"/>
      <c r="C57" s="990"/>
      <c r="D57" s="990"/>
      <c r="E57" s="990"/>
      <c r="F57" s="990"/>
      <c r="G57" s="991"/>
      <c r="H57" s="989"/>
      <c r="I57" s="990"/>
      <c r="J57" s="990"/>
      <c r="K57" s="990"/>
      <c r="L57" s="991"/>
    </row>
    <row r="58" spans="2:12" x14ac:dyDescent="0.25">
      <c r="B58" s="989"/>
      <c r="C58" s="990"/>
      <c r="D58" s="990"/>
      <c r="E58" s="990"/>
      <c r="F58" s="990"/>
      <c r="G58" s="991"/>
      <c r="H58" s="989"/>
      <c r="I58" s="990"/>
      <c r="J58" s="990"/>
      <c r="K58" s="990"/>
      <c r="L58" s="991"/>
    </row>
    <row r="59" spans="2:12" x14ac:dyDescent="0.25">
      <c r="B59" s="989"/>
      <c r="C59" s="990"/>
      <c r="D59" s="990"/>
      <c r="E59" s="990"/>
      <c r="F59" s="990"/>
      <c r="G59" s="991"/>
      <c r="H59" s="989"/>
      <c r="I59" s="990"/>
      <c r="J59" s="990"/>
      <c r="K59" s="990"/>
      <c r="L59" s="991"/>
    </row>
    <row r="60" spans="2:12" x14ac:dyDescent="0.25">
      <c r="B60" s="989"/>
      <c r="C60" s="990"/>
      <c r="D60" s="990"/>
      <c r="E60" s="990"/>
      <c r="F60" s="990"/>
      <c r="G60" s="991"/>
      <c r="H60" s="989"/>
      <c r="I60" s="990"/>
      <c r="J60" s="990"/>
      <c r="K60" s="990"/>
      <c r="L60" s="991"/>
    </row>
    <row r="61" spans="2:12" x14ac:dyDescent="0.25">
      <c r="B61" s="989"/>
      <c r="C61" s="990"/>
      <c r="D61" s="990"/>
      <c r="E61" s="990"/>
      <c r="F61" s="990"/>
      <c r="G61" s="991"/>
      <c r="H61" s="989"/>
      <c r="I61" s="990"/>
      <c r="J61" s="990"/>
      <c r="K61" s="990"/>
      <c r="L61" s="991"/>
    </row>
    <row r="62" spans="2:12" x14ac:dyDescent="0.25">
      <c r="B62" s="989"/>
      <c r="C62" s="990"/>
      <c r="D62" s="990"/>
      <c r="E62" s="990"/>
      <c r="F62" s="990"/>
      <c r="G62" s="991"/>
      <c r="H62" s="989"/>
      <c r="I62" s="990"/>
      <c r="J62" s="990"/>
      <c r="K62" s="990"/>
      <c r="L62" s="991"/>
    </row>
    <row r="63" spans="2:12" x14ac:dyDescent="0.25">
      <c r="B63" s="989"/>
      <c r="C63" s="990"/>
      <c r="D63" s="990"/>
      <c r="E63" s="990"/>
      <c r="F63" s="990"/>
      <c r="G63" s="991"/>
      <c r="H63" s="989"/>
      <c r="I63" s="990"/>
      <c r="J63" s="990"/>
      <c r="K63" s="990"/>
      <c r="L63" s="991"/>
    </row>
    <row r="64" spans="2:12" x14ac:dyDescent="0.25">
      <c r="B64" s="989"/>
      <c r="C64" s="990"/>
      <c r="D64" s="990"/>
      <c r="E64" s="990"/>
      <c r="F64" s="990"/>
      <c r="G64" s="991"/>
      <c r="H64" s="989"/>
      <c r="I64" s="990"/>
      <c r="J64" s="990"/>
      <c r="K64" s="990"/>
      <c r="L64" s="991"/>
    </row>
    <row r="65" spans="2:12" x14ac:dyDescent="0.25">
      <c r="B65" s="989"/>
      <c r="C65" s="990"/>
      <c r="D65" s="990"/>
      <c r="E65" s="990"/>
      <c r="F65" s="990"/>
      <c r="G65" s="991"/>
      <c r="H65" s="989"/>
      <c r="I65" s="990"/>
      <c r="J65" s="990"/>
      <c r="K65" s="990"/>
      <c r="L65" s="991"/>
    </row>
    <row r="66" spans="2:12" x14ac:dyDescent="0.25">
      <c r="B66" s="989"/>
      <c r="C66" s="990"/>
      <c r="D66" s="990"/>
      <c r="E66" s="990"/>
      <c r="F66" s="990"/>
      <c r="G66" s="991"/>
      <c r="H66" s="989"/>
      <c r="I66" s="990"/>
      <c r="J66" s="990"/>
      <c r="K66" s="990"/>
      <c r="L66" s="991"/>
    </row>
    <row r="67" spans="2:12" ht="15.75" thickBot="1" x14ac:dyDescent="0.3">
      <c r="B67" s="992"/>
      <c r="C67" s="993"/>
      <c r="D67" s="993"/>
      <c r="E67" s="993"/>
      <c r="F67" s="993"/>
      <c r="G67" s="994"/>
      <c r="H67" s="992"/>
      <c r="I67" s="993"/>
      <c r="J67" s="993"/>
      <c r="K67" s="993"/>
      <c r="L67" s="994"/>
    </row>
    <row r="68" spans="2:12" x14ac:dyDescent="0.25">
      <c r="B68" s="1004" t="s">
        <v>812</v>
      </c>
      <c r="C68" s="1005"/>
      <c r="D68" s="1005"/>
      <c r="E68" s="1005"/>
      <c r="F68" s="1005"/>
      <c r="G68" s="1006"/>
      <c r="H68" s="979" t="s">
        <v>971</v>
      </c>
      <c r="I68" s="979"/>
      <c r="J68" s="979"/>
      <c r="K68" s="979"/>
      <c r="L68" s="980"/>
    </row>
    <row r="69" spans="2:12" ht="15.75" thickBot="1" x14ac:dyDescent="0.3">
      <c r="B69" s="1007"/>
      <c r="C69" s="1008"/>
      <c r="D69" s="1008"/>
      <c r="E69" s="1008"/>
      <c r="F69" s="1008"/>
      <c r="G69" s="1009"/>
      <c r="H69" s="1002"/>
      <c r="I69" s="1002"/>
      <c r="J69" s="1002"/>
      <c r="K69" s="1002"/>
      <c r="L69" s="1003"/>
    </row>
    <row r="70" spans="2:12" ht="15.75" customHeight="1" x14ac:dyDescent="0.25">
      <c r="B70" s="986"/>
      <c r="C70" s="987"/>
      <c r="D70" s="987"/>
      <c r="E70" s="987"/>
      <c r="F70" s="987"/>
      <c r="G70" s="988"/>
      <c r="H70" s="986"/>
      <c r="I70" s="987"/>
      <c r="J70" s="987"/>
      <c r="K70" s="987"/>
      <c r="L70" s="988"/>
    </row>
    <row r="71" spans="2:12" x14ac:dyDescent="0.25">
      <c r="B71" s="989"/>
      <c r="C71" s="990"/>
      <c r="D71" s="990"/>
      <c r="E71" s="990"/>
      <c r="F71" s="990"/>
      <c r="G71" s="991"/>
      <c r="H71" s="989"/>
      <c r="I71" s="990"/>
      <c r="J71" s="990"/>
      <c r="K71" s="990"/>
      <c r="L71" s="991"/>
    </row>
    <row r="72" spans="2:12" x14ac:dyDescent="0.25">
      <c r="B72" s="989"/>
      <c r="C72" s="990"/>
      <c r="D72" s="990"/>
      <c r="E72" s="990"/>
      <c r="F72" s="990"/>
      <c r="G72" s="991"/>
      <c r="H72" s="989"/>
      <c r="I72" s="990"/>
      <c r="J72" s="990"/>
      <c r="K72" s="990"/>
      <c r="L72" s="991"/>
    </row>
    <row r="73" spans="2:12" x14ac:dyDescent="0.25">
      <c r="B73" s="989"/>
      <c r="C73" s="990"/>
      <c r="D73" s="990"/>
      <c r="E73" s="990"/>
      <c r="F73" s="990"/>
      <c r="G73" s="991"/>
      <c r="H73" s="989"/>
      <c r="I73" s="990"/>
      <c r="J73" s="990"/>
      <c r="K73" s="990"/>
      <c r="L73" s="991"/>
    </row>
    <row r="74" spans="2:12" x14ac:dyDescent="0.25">
      <c r="B74" s="989"/>
      <c r="C74" s="990"/>
      <c r="D74" s="990"/>
      <c r="E74" s="990"/>
      <c r="F74" s="990"/>
      <c r="G74" s="991"/>
      <c r="H74" s="989"/>
      <c r="I74" s="990"/>
      <c r="J74" s="990"/>
      <c r="K74" s="990"/>
      <c r="L74" s="991"/>
    </row>
    <row r="75" spans="2:12" x14ac:dyDescent="0.25">
      <c r="B75" s="989"/>
      <c r="C75" s="990"/>
      <c r="D75" s="990"/>
      <c r="E75" s="990"/>
      <c r="F75" s="990"/>
      <c r="G75" s="991"/>
      <c r="H75" s="989"/>
      <c r="I75" s="990"/>
      <c r="J75" s="990"/>
      <c r="K75" s="990"/>
      <c r="L75" s="991"/>
    </row>
    <row r="76" spans="2:12" x14ac:dyDescent="0.25">
      <c r="B76" s="989"/>
      <c r="C76" s="990"/>
      <c r="D76" s="990"/>
      <c r="E76" s="990"/>
      <c r="F76" s="990"/>
      <c r="G76" s="991"/>
      <c r="H76" s="989"/>
      <c r="I76" s="990"/>
      <c r="J76" s="990"/>
      <c r="K76" s="990"/>
      <c r="L76" s="991"/>
    </row>
    <row r="77" spans="2:12" x14ac:dyDescent="0.25">
      <c r="B77" s="989"/>
      <c r="C77" s="990"/>
      <c r="D77" s="990"/>
      <c r="E77" s="990"/>
      <c r="F77" s="990"/>
      <c r="G77" s="991"/>
      <c r="H77" s="989"/>
      <c r="I77" s="990"/>
      <c r="J77" s="990"/>
      <c r="K77" s="990"/>
      <c r="L77" s="991"/>
    </row>
    <row r="78" spans="2:12" x14ac:dyDescent="0.25">
      <c r="B78" s="989"/>
      <c r="C78" s="990"/>
      <c r="D78" s="990"/>
      <c r="E78" s="990"/>
      <c r="F78" s="990"/>
      <c r="G78" s="991"/>
      <c r="H78" s="989"/>
      <c r="I78" s="990"/>
      <c r="J78" s="990"/>
      <c r="K78" s="990"/>
      <c r="L78" s="991"/>
    </row>
    <row r="79" spans="2:12" x14ac:dyDescent="0.25">
      <c r="B79" s="989"/>
      <c r="C79" s="990"/>
      <c r="D79" s="990"/>
      <c r="E79" s="990"/>
      <c r="F79" s="990"/>
      <c r="G79" s="991"/>
      <c r="H79" s="989"/>
      <c r="I79" s="990"/>
      <c r="J79" s="990"/>
      <c r="K79" s="990"/>
      <c r="L79" s="991"/>
    </row>
    <row r="80" spans="2:12" x14ac:dyDescent="0.25">
      <c r="B80" s="989"/>
      <c r="C80" s="990"/>
      <c r="D80" s="990"/>
      <c r="E80" s="990"/>
      <c r="F80" s="990"/>
      <c r="G80" s="991"/>
      <c r="H80" s="989"/>
      <c r="I80" s="990"/>
      <c r="J80" s="990"/>
      <c r="K80" s="990"/>
      <c r="L80" s="991"/>
    </row>
    <row r="81" spans="2:12" x14ac:dyDescent="0.25">
      <c r="B81" s="989"/>
      <c r="C81" s="990"/>
      <c r="D81" s="990"/>
      <c r="E81" s="990"/>
      <c r="F81" s="990"/>
      <c r="G81" s="991"/>
      <c r="H81" s="989"/>
      <c r="I81" s="990"/>
      <c r="J81" s="990"/>
      <c r="K81" s="990"/>
      <c r="L81" s="991"/>
    </row>
    <row r="82" spans="2:12" x14ac:dyDescent="0.25">
      <c r="B82" s="989"/>
      <c r="C82" s="990"/>
      <c r="D82" s="990"/>
      <c r="E82" s="990"/>
      <c r="F82" s="990"/>
      <c r="G82" s="991"/>
      <c r="H82" s="989"/>
      <c r="I82" s="990"/>
      <c r="J82" s="990"/>
      <c r="K82" s="990"/>
      <c r="L82" s="991"/>
    </row>
    <row r="83" spans="2:12" ht="15.75" thickBot="1" x14ac:dyDescent="0.3">
      <c r="B83" s="992"/>
      <c r="C83" s="993"/>
      <c r="D83" s="993"/>
      <c r="E83" s="993"/>
      <c r="F83" s="993"/>
      <c r="G83" s="994"/>
      <c r="H83" s="992"/>
      <c r="I83" s="993"/>
      <c r="J83" s="993"/>
      <c r="K83" s="993"/>
      <c r="L83" s="994"/>
    </row>
    <row r="84" spans="2:12" x14ac:dyDescent="0.25">
      <c r="B84" s="1004" t="s">
        <v>972</v>
      </c>
      <c r="C84" s="1005"/>
      <c r="D84" s="1005"/>
      <c r="E84" s="1005"/>
      <c r="F84" s="1005"/>
      <c r="G84" s="1006"/>
      <c r="H84" s="1010" t="s">
        <v>973</v>
      </c>
      <c r="I84" s="984"/>
      <c r="J84" s="984"/>
      <c r="K84" s="984"/>
      <c r="L84" s="984"/>
    </row>
    <row r="85" spans="2:12" ht="30" customHeight="1" thickBot="1" x14ac:dyDescent="0.3">
      <c r="B85" s="1007"/>
      <c r="C85" s="1008"/>
      <c r="D85" s="1008"/>
      <c r="E85" s="1008"/>
      <c r="F85" s="1008"/>
      <c r="G85" s="1009"/>
      <c r="H85" s="1010"/>
      <c r="I85" s="984"/>
      <c r="J85" s="984"/>
      <c r="K85" s="984"/>
      <c r="L85" s="984"/>
    </row>
    <row r="86" spans="2:12" x14ac:dyDescent="0.25">
      <c r="B86" s="986"/>
      <c r="C86" s="987"/>
      <c r="D86" s="987"/>
      <c r="E86" s="987"/>
      <c r="F86" s="987"/>
      <c r="G86" s="988"/>
      <c r="H86" s="986"/>
      <c r="I86" s="987"/>
      <c r="J86" s="987"/>
      <c r="K86" s="987"/>
      <c r="L86" s="988"/>
    </row>
    <row r="87" spans="2:12" x14ac:dyDescent="0.25">
      <c r="B87" s="989"/>
      <c r="C87" s="990"/>
      <c r="D87" s="990"/>
      <c r="E87" s="990"/>
      <c r="F87" s="990"/>
      <c r="G87" s="991"/>
      <c r="H87" s="989"/>
      <c r="I87" s="990"/>
      <c r="J87" s="990"/>
      <c r="K87" s="990"/>
      <c r="L87" s="991"/>
    </row>
    <row r="88" spans="2:12" x14ac:dyDescent="0.25">
      <c r="B88" s="989"/>
      <c r="C88" s="990"/>
      <c r="D88" s="990"/>
      <c r="E88" s="990"/>
      <c r="F88" s="990"/>
      <c r="G88" s="991"/>
      <c r="H88" s="989"/>
      <c r="I88" s="990"/>
      <c r="J88" s="990"/>
      <c r="K88" s="990"/>
      <c r="L88" s="991"/>
    </row>
    <row r="89" spans="2:12" x14ac:dyDescent="0.25">
      <c r="B89" s="989"/>
      <c r="C89" s="990"/>
      <c r="D89" s="990"/>
      <c r="E89" s="990"/>
      <c r="F89" s="990"/>
      <c r="G89" s="991"/>
      <c r="H89" s="989"/>
      <c r="I89" s="990"/>
      <c r="J89" s="990"/>
      <c r="K89" s="990"/>
      <c r="L89" s="991"/>
    </row>
    <row r="90" spans="2:12" x14ac:dyDescent="0.25">
      <c r="B90" s="989"/>
      <c r="C90" s="990"/>
      <c r="D90" s="990"/>
      <c r="E90" s="990"/>
      <c r="F90" s="990"/>
      <c r="G90" s="991"/>
      <c r="H90" s="989"/>
      <c r="I90" s="990"/>
      <c r="J90" s="990"/>
      <c r="K90" s="990"/>
      <c r="L90" s="991"/>
    </row>
    <row r="91" spans="2:12" x14ac:dyDescent="0.25">
      <c r="B91" s="989"/>
      <c r="C91" s="990"/>
      <c r="D91" s="990"/>
      <c r="E91" s="990"/>
      <c r="F91" s="990"/>
      <c r="G91" s="991"/>
      <c r="H91" s="989"/>
      <c r="I91" s="990"/>
      <c r="J91" s="990"/>
      <c r="K91" s="990"/>
      <c r="L91" s="991"/>
    </row>
    <row r="92" spans="2:12" x14ac:dyDescent="0.25">
      <c r="B92" s="989"/>
      <c r="C92" s="990"/>
      <c r="D92" s="990"/>
      <c r="E92" s="990"/>
      <c r="F92" s="990"/>
      <c r="G92" s="991"/>
      <c r="H92" s="989"/>
      <c r="I92" s="990"/>
      <c r="J92" s="990"/>
      <c r="K92" s="990"/>
      <c r="L92" s="991"/>
    </row>
    <row r="93" spans="2:12" x14ac:dyDescent="0.25">
      <c r="B93" s="989"/>
      <c r="C93" s="990"/>
      <c r="D93" s="990"/>
      <c r="E93" s="990"/>
      <c r="F93" s="990"/>
      <c r="G93" s="991"/>
      <c r="H93" s="989"/>
      <c r="I93" s="990"/>
      <c r="J93" s="990"/>
      <c r="K93" s="990"/>
      <c r="L93" s="991"/>
    </row>
    <row r="94" spans="2:12" x14ac:dyDescent="0.25">
      <c r="B94" s="989"/>
      <c r="C94" s="990"/>
      <c r="D94" s="990"/>
      <c r="E94" s="990"/>
      <c r="F94" s="990"/>
      <c r="G94" s="991"/>
      <c r="H94" s="989"/>
      <c r="I94" s="990"/>
      <c r="J94" s="990"/>
      <c r="K94" s="990"/>
      <c r="L94" s="991"/>
    </row>
    <row r="95" spans="2:12" x14ac:dyDescent="0.25">
      <c r="B95" s="989"/>
      <c r="C95" s="990"/>
      <c r="D95" s="990"/>
      <c r="E95" s="990"/>
      <c r="F95" s="990"/>
      <c r="G95" s="991"/>
      <c r="H95" s="989"/>
      <c r="I95" s="990"/>
      <c r="J95" s="990"/>
      <c r="K95" s="990"/>
      <c r="L95" s="991"/>
    </row>
    <row r="96" spans="2:12" x14ac:dyDescent="0.25">
      <c r="B96" s="989"/>
      <c r="C96" s="990"/>
      <c r="D96" s="990"/>
      <c r="E96" s="990"/>
      <c r="F96" s="990"/>
      <c r="G96" s="991"/>
      <c r="H96" s="989"/>
      <c r="I96" s="990"/>
      <c r="J96" s="990"/>
      <c r="K96" s="990"/>
      <c r="L96" s="991"/>
    </row>
    <row r="97" spans="2:12" x14ac:dyDescent="0.25">
      <c r="B97" s="989"/>
      <c r="C97" s="990"/>
      <c r="D97" s="990"/>
      <c r="E97" s="990"/>
      <c r="F97" s="990"/>
      <c r="G97" s="991"/>
      <c r="H97" s="989"/>
      <c r="I97" s="990"/>
      <c r="J97" s="990"/>
      <c r="K97" s="990"/>
      <c r="L97" s="991"/>
    </row>
    <row r="98" spans="2:12" x14ac:dyDescent="0.25">
      <c r="B98" s="989"/>
      <c r="C98" s="990"/>
      <c r="D98" s="990"/>
      <c r="E98" s="990"/>
      <c r="F98" s="990"/>
      <c r="G98" s="991"/>
      <c r="H98" s="989"/>
      <c r="I98" s="990"/>
      <c r="J98" s="990"/>
      <c r="K98" s="990"/>
      <c r="L98" s="991"/>
    </row>
    <row r="99" spans="2:12" ht="15.75" thickBot="1" x14ac:dyDescent="0.3">
      <c r="B99" s="992"/>
      <c r="C99" s="993"/>
      <c r="D99" s="993"/>
      <c r="E99" s="993"/>
      <c r="F99" s="993"/>
      <c r="G99" s="994"/>
      <c r="H99" s="992"/>
      <c r="I99" s="993"/>
      <c r="J99" s="993"/>
      <c r="K99" s="993"/>
      <c r="L99" s="994"/>
    </row>
    <row r="100" spans="2:12" x14ac:dyDescent="0.25">
      <c r="B100" s="1004" t="s">
        <v>974</v>
      </c>
      <c r="C100" s="1005"/>
      <c r="D100" s="1005"/>
      <c r="E100" s="1005"/>
      <c r="F100" s="1005"/>
      <c r="G100" s="1006"/>
      <c r="H100" s="1010" t="s">
        <v>975</v>
      </c>
      <c r="I100" s="984"/>
      <c r="J100" s="984"/>
      <c r="K100" s="984"/>
      <c r="L100" s="984"/>
    </row>
    <row r="101" spans="2:12" ht="25.5" customHeight="1" thickBot="1" x14ac:dyDescent="0.3">
      <c r="B101" s="1007"/>
      <c r="C101" s="1008"/>
      <c r="D101" s="1008"/>
      <c r="E101" s="1008"/>
      <c r="F101" s="1008"/>
      <c r="G101" s="1009"/>
      <c r="H101" s="1010"/>
      <c r="I101" s="984"/>
      <c r="J101" s="984"/>
      <c r="K101" s="984"/>
      <c r="L101" s="984"/>
    </row>
    <row r="102" spans="2:12" x14ac:dyDescent="0.25">
      <c r="B102" s="986"/>
      <c r="C102" s="987"/>
      <c r="D102" s="987"/>
      <c r="E102" s="987"/>
      <c r="F102" s="987"/>
      <c r="G102" s="988"/>
      <c r="H102" s="986"/>
      <c r="I102" s="987"/>
      <c r="J102" s="987"/>
      <c r="K102" s="987"/>
      <c r="L102" s="988"/>
    </row>
    <row r="103" spans="2:12" x14ac:dyDescent="0.25">
      <c r="B103" s="989"/>
      <c r="C103" s="990"/>
      <c r="D103" s="990"/>
      <c r="E103" s="990"/>
      <c r="F103" s="990"/>
      <c r="G103" s="991"/>
      <c r="H103" s="989"/>
      <c r="I103" s="990"/>
      <c r="J103" s="990"/>
      <c r="K103" s="990"/>
      <c r="L103" s="991"/>
    </row>
    <row r="104" spans="2:12" x14ac:dyDescent="0.25">
      <c r="B104" s="989"/>
      <c r="C104" s="990"/>
      <c r="D104" s="990"/>
      <c r="E104" s="990"/>
      <c r="F104" s="990"/>
      <c r="G104" s="991"/>
      <c r="H104" s="989"/>
      <c r="I104" s="990"/>
      <c r="J104" s="990"/>
      <c r="K104" s="990"/>
      <c r="L104" s="991"/>
    </row>
    <row r="105" spans="2:12" x14ac:dyDescent="0.25">
      <c r="B105" s="989"/>
      <c r="C105" s="990"/>
      <c r="D105" s="990"/>
      <c r="E105" s="990"/>
      <c r="F105" s="990"/>
      <c r="G105" s="991"/>
      <c r="H105" s="989"/>
      <c r="I105" s="990"/>
      <c r="J105" s="990"/>
      <c r="K105" s="990"/>
      <c r="L105" s="991"/>
    </row>
    <row r="106" spans="2:12" x14ac:dyDescent="0.25">
      <c r="B106" s="989"/>
      <c r="C106" s="990"/>
      <c r="D106" s="990"/>
      <c r="E106" s="990"/>
      <c r="F106" s="990"/>
      <c r="G106" s="991"/>
      <c r="H106" s="989"/>
      <c r="I106" s="990"/>
      <c r="J106" s="990"/>
      <c r="K106" s="990"/>
      <c r="L106" s="991"/>
    </row>
    <row r="107" spans="2:12" x14ac:dyDescent="0.25">
      <c r="B107" s="989"/>
      <c r="C107" s="990"/>
      <c r="D107" s="990"/>
      <c r="E107" s="990"/>
      <c r="F107" s="990"/>
      <c r="G107" s="991"/>
      <c r="H107" s="989"/>
      <c r="I107" s="990"/>
      <c r="J107" s="990"/>
      <c r="K107" s="990"/>
      <c r="L107" s="991"/>
    </row>
    <row r="108" spans="2:12" x14ac:dyDescent="0.25">
      <c r="B108" s="989"/>
      <c r="C108" s="990"/>
      <c r="D108" s="990"/>
      <c r="E108" s="990"/>
      <c r="F108" s="990"/>
      <c r="G108" s="991"/>
      <c r="H108" s="989"/>
      <c r="I108" s="990"/>
      <c r="J108" s="990"/>
      <c r="K108" s="990"/>
      <c r="L108" s="991"/>
    </row>
    <row r="109" spans="2:12" x14ac:dyDescent="0.25">
      <c r="B109" s="989"/>
      <c r="C109" s="990"/>
      <c r="D109" s="990"/>
      <c r="E109" s="990"/>
      <c r="F109" s="990"/>
      <c r="G109" s="991"/>
      <c r="H109" s="989"/>
      <c r="I109" s="990"/>
      <c r="J109" s="990"/>
      <c r="K109" s="990"/>
      <c r="L109" s="991"/>
    </row>
    <row r="110" spans="2:12" x14ac:dyDescent="0.25">
      <c r="B110" s="989"/>
      <c r="C110" s="990"/>
      <c r="D110" s="990"/>
      <c r="E110" s="990"/>
      <c r="F110" s="990"/>
      <c r="G110" s="991"/>
      <c r="H110" s="989"/>
      <c r="I110" s="990"/>
      <c r="J110" s="990"/>
      <c r="K110" s="990"/>
      <c r="L110" s="991"/>
    </row>
    <row r="111" spans="2:12" x14ac:dyDescent="0.25">
      <c r="B111" s="989"/>
      <c r="C111" s="990"/>
      <c r="D111" s="990"/>
      <c r="E111" s="990"/>
      <c r="F111" s="990"/>
      <c r="G111" s="991"/>
      <c r="H111" s="989"/>
      <c r="I111" s="990"/>
      <c r="J111" s="990"/>
      <c r="K111" s="990"/>
      <c r="L111" s="991"/>
    </row>
    <row r="112" spans="2:12" x14ac:dyDescent="0.25">
      <c r="B112" s="989"/>
      <c r="C112" s="990"/>
      <c r="D112" s="990"/>
      <c r="E112" s="990"/>
      <c r="F112" s="990"/>
      <c r="G112" s="991"/>
      <c r="H112" s="989"/>
      <c r="I112" s="990"/>
      <c r="J112" s="990"/>
      <c r="K112" s="990"/>
      <c r="L112" s="991"/>
    </row>
    <row r="113" spans="2:12" x14ac:dyDescent="0.25">
      <c r="B113" s="989"/>
      <c r="C113" s="990"/>
      <c r="D113" s="990"/>
      <c r="E113" s="990"/>
      <c r="F113" s="990"/>
      <c r="G113" s="991"/>
      <c r="H113" s="989"/>
      <c r="I113" s="990"/>
      <c r="J113" s="990"/>
      <c r="K113" s="990"/>
      <c r="L113" s="991"/>
    </row>
    <row r="114" spans="2:12" x14ac:dyDescent="0.25">
      <c r="B114" s="989"/>
      <c r="C114" s="990"/>
      <c r="D114" s="990"/>
      <c r="E114" s="990"/>
      <c r="F114" s="990"/>
      <c r="G114" s="991"/>
      <c r="H114" s="989"/>
      <c r="I114" s="990"/>
      <c r="J114" s="990"/>
      <c r="K114" s="990"/>
      <c r="L114" s="991"/>
    </row>
    <row r="115" spans="2:12" ht="15.75" thickBot="1" x14ac:dyDescent="0.3">
      <c r="B115" s="992"/>
      <c r="C115" s="993"/>
      <c r="D115" s="993"/>
      <c r="E115" s="993"/>
      <c r="F115" s="993"/>
      <c r="G115" s="994"/>
      <c r="H115" s="992"/>
      <c r="I115" s="993"/>
      <c r="J115" s="993"/>
      <c r="K115" s="993"/>
      <c r="L115" s="994"/>
    </row>
    <row r="116" spans="2:12" ht="23.25" customHeight="1" x14ac:dyDescent="0.25">
      <c r="B116" s="978" t="s">
        <v>976</v>
      </c>
      <c r="C116" s="979"/>
      <c r="D116" s="979"/>
      <c r="E116" s="979"/>
      <c r="F116" s="979"/>
      <c r="G116" s="980"/>
      <c r="H116" s="984" t="s">
        <v>871</v>
      </c>
      <c r="I116" s="984"/>
      <c r="J116" s="984"/>
      <c r="K116" s="984"/>
      <c r="L116" s="984"/>
    </row>
    <row r="117" spans="2:12" ht="17.25" customHeight="1" thickBot="1" x14ac:dyDescent="0.3">
      <c r="B117" s="1001"/>
      <c r="C117" s="1002"/>
      <c r="D117" s="1002"/>
      <c r="E117" s="1002"/>
      <c r="F117" s="1002"/>
      <c r="G117" s="1003"/>
      <c r="H117" s="984"/>
      <c r="I117" s="984"/>
      <c r="J117" s="984"/>
      <c r="K117" s="984"/>
      <c r="L117" s="984"/>
    </row>
    <row r="118" spans="2:12" x14ac:dyDescent="0.25">
      <c r="B118" s="986"/>
      <c r="C118" s="987"/>
      <c r="D118" s="987"/>
      <c r="E118" s="987"/>
      <c r="F118" s="987"/>
      <c r="G118" s="988"/>
      <c r="H118" s="986"/>
      <c r="I118" s="987"/>
      <c r="J118" s="987"/>
      <c r="K118" s="987"/>
      <c r="L118" s="988"/>
    </row>
    <row r="119" spans="2:12" x14ac:dyDescent="0.25">
      <c r="B119" s="989"/>
      <c r="C119" s="990"/>
      <c r="D119" s="990"/>
      <c r="E119" s="990"/>
      <c r="F119" s="990"/>
      <c r="G119" s="991"/>
      <c r="H119" s="989"/>
      <c r="I119" s="990"/>
      <c r="J119" s="990"/>
      <c r="K119" s="990"/>
      <c r="L119" s="991"/>
    </row>
    <row r="120" spans="2:12" x14ac:dyDescent="0.25">
      <c r="B120" s="989"/>
      <c r="C120" s="990"/>
      <c r="D120" s="990"/>
      <c r="E120" s="990"/>
      <c r="F120" s="990"/>
      <c r="G120" s="991"/>
      <c r="H120" s="989"/>
      <c r="I120" s="990"/>
      <c r="J120" s="990"/>
      <c r="K120" s="990"/>
      <c r="L120" s="991"/>
    </row>
    <row r="121" spans="2:12" x14ac:dyDescent="0.25">
      <c r="B121" s="989"/>
      <c r="C121" s="990"/>
      <c r="D121" s="990"/>
      <c r="E121" s="990"/>
      <c r="F121" s="990"/>
      <c r="G121" s="991"/>
      <c r="H121" s="989"/>
      <c r="I121" s="990"/>
      <c r="J121" s="990"/>
      <c r="K121" s="990"/>
      <c r="L121" s="991"/>
    </row>
    <row r="122" spans="2:12" x14ac:dyDescent="0.25">
      <c r="B122" s="989"/>
      <c r="C122" s="990"/>
      <c r="D122" s="990"/>
      <c r="E122" s="990"/>
      <c r="F122" s="990"/>
      <c r="G122" s="991"/>
      <c r="H122" s="989"/>
      <c r="I122" s="990"/>
      <c r="J122" s="990"/>
      <c r="K122" s="990"/>
      <c r="L122" s="991"/>
    </row>
    <row r="123" spans="2:12" x14ac:dyDescent="0.25">
      <c r="B123" s="989"/>
      <c r="C123" s="990"/>
      <c r="D123" s="990"/>
      <c r="E123" s="990"/>
      <c r="F123" s="990"/>
      <c r="G123" s="991"/>
      <c r="H123" s="989"/>
      <c r="I123" s="990"/>
      <c r="J123" s="990"/>
      <c r="K123" s="990"/>
      <c r="L123" s="991"/>
    </row>
    <row r="124" spans="2:12" x14ac:dyDescent="0.25">
      <c r="B124" s="989"/>
      <c r="C124" s="990"/>
      <c r="D124" s="990"/>
      <c r="E124" s="990"/>
      <c r="F124" s="990"/>
      <c r="G124" s="991"/>
      <c r="H124" s="989"/>
      <c r="I124" s="990"/>
      <c r="J124" s="990"/>
      <c r="K124" s="990"/>
      <c r="L124" s="991"/>
    </row>
    <row r="125" spans="2:12" x14ac:dyDescent="0.25">
      <c r="B125" s="989"/>
      <c r="C125" s="990"/>
      <c r="D125" s="990"/>
      <c r="E125" s="990"/>
      <c r="F125" s="990"/>
      <c r="G125" s="991"/>
      <c r="H125" s="989"/>
      <c r="I125" s="990"/>
      <c r="J125" s="990"/>
      <c r="K125" s="990"/>
      <c r="L125" s="991"/>
    </row>
    <row r="126" spans="2:12" x14ac:dyDescent="0.25">
      <c r="B126" s="989"/>
      <c r="C126" s="990"/>
      <c r="D126" s="990"/>
      <c r="E126" s="990"/>
      <c r="F126" s="990"/>
      <c r="G126" s="991"/>
      <c r="H126" s="989"/>
      <c r="I126" s="990"/>
      <c r="J126" s="990"/>
      <c r="K126" s="990"/>
      <c r="L126" s="991"/>
    </row>
    <row r="127" spans="2:12" x14ac:dyDescent="0.25">
      <c r="B127" s="989"/>
      <c r="C127" s="990"/>
      <c r="D127" s="990"/>
      <c r="E127" s="990"/>
      <c r="F127" s="990"/>
      <c r="G127" s="991"/>
      <c r="H127" s="989"/>
      <c r="I127" s="990"/>
      <c r="J127" s="990"/>
      <c r="K127" s="990"/>
      <c r="L127" s="991"/>
    </row>
    <row r="128" spans="2:12" x14ac:dyDescent="0.25">
      <c r="B128" s="989"/>
      <c r="C128" s="990"/>
      <c r="D128" s="990"/>
      <c r="E128" s="990"/>
      <c r="F128" s="990"/>
      <c r="G128" s="991"/>
      <c r="H128" s="989"/>
      <c r="I128" s="990"/>
      <c r="J128" s="990"/>
      <c r="K128" s="990"/>
      <c r="L128" s="991"/>
    </row>
    <row r="129" spans="2:12" x14ac:dyDescent="0.25">
      <c r="B129" s="989"/>
      <c r="C129" s="990"/>
      <c r="D129" s="990"/>
      <c r="E129" s="990"/>
      <c r="F129" s="990"/>
      <c r="G129" s="991"/>
      <c r="H129" s="989"/>
      <c r="I129" s="990"/>
      <c r="J129" s="990"/>
      <c r="K129" s="990"/>
      <c r="L129" s="991"/>
    </row>
    <row r="130" spans="2:12" x14ac:dyDescent="0.25">
      <c r="B130" s="989"/>
      <c r="C130" s="990"/>
      <c r="D130" s="990"/>
      <c r="E130" s="990"/>
      <c r="F130" s="990"/>
      <c r="G130" s="991"/>
      <c r="H130" s="989"/>
      <c r="I130" s="990"/>
      <c r="J130" s="990"/>
      <c r="K130" s="990"/>
      <c r="L130" s="991"/>
    </row>
    <row r="131" spans="2:12" ht="15.75" thickBot="1" x14ac:dyDescent="0.3">
      <c r="B131" s="992"/>
      <c r="C131" s="993"/>
      <c r="D131" s="993"/>
      <c r="E131" s="993"/>
      <c r="F131" s="993"/>
      <c r="G131" s="994"/>
      <c r="H131" s="992"/>
      <c r="I131" s="993"/>
      <c r="J131" s="993"/>
      <c r="K131" s="993"/>
      <c r="L131" s="994"/>
    </row>
    <row r="132" spans="2:12" ht="20.25" customHeight="1" x14ac:dyDescent="0.25">
      <c r="B132" s="978" t="s">
        <v>977</v>
      </c>
      <c r="C132" s="979"/>
      <c r="D132" s="979"/>
      <c r="E132" s="979"/>
      <c r="F132" s="979"/>
      <c r="G132" s="980"/>
      <c r="H132" s="984" t="s">
        <v>978</v>
      </c>
      <c r="I132" s="984"/>
      <c r="J132" s="984"/>
      <c r="K132" s="984"/>
      <c r="L132" s="984"/>
    </row>
    <row r="133" spans="2:12" ht="15.75" thickBot="1" x14ac:dyDescent="0.3">
      <c r="B133" s="981"/>
      <c r="C133" s="982"/>
      <c r="D133" s="982"/>
      <c r="E133" s="982"/>
      <c r="F133" s="982"/>
      <c r="G133" s="983"/>
      <c r="H133" s="985"/>
      <c r="I133" s="985"/>
      <c r="J133" s="985"/>
      <c r="K133" s="985"/>
      <c r="L133" s="985"/>
    </row>
    <row r="134" spans="2:12" x14ac:dyDescent="0.25">
      <c r="B134" s="986"/>
      <c r="C134" s="987"/>
      <c r="D134" s="987"/>
      <c r="E134" s="987"/>
      <c r="F134" s="987"/>
      <c r="G134" s="988"/>
      <c r="H134" s="986"/>
      <c r="I134" s="987"/>
      <c r="J134" s="987"/>
      <c r="K134" s="987"/>
      <c r="L134" s="988"/>
    </row>
    <row r="135" spans="2:12" x14ac:dyDescent="0.25">
      <c r="B135" s="989"/>
      <c r="C135" s="990"/>
      <c r="D135" s="990"/>
      <c r="E135" s="990"/>
      <c r="F135" s="990"/>
      <c r="G135" s="991"/>
      <c r="H135" s="989"/>
      <c r="I135" s="990"/>
      <c r="J135" s="990"/>
      <c r="K135" s="990"/>
      <c r="L135" s="991"/>
    </row>
    <row r="136" spans="2:12" x14ac:dyDescent="0.25">
      <c r="B136" s="989"/>
      <c r="C136" s="990"/>
      <c r="D136" s="990"/>
      <c r="E136" s="990"/>
      <c r="F136" s="990"/>
      <c r="G136" s="991"/>
      <c r="H136" s="989"/>
      <c r="I136" s="990"/>
      <c r="J136" s="990"/>
      <c r="K136" s="990"/>
      <c r="L136" s="991"/>
    </row>
    <row r="137" spans="2:12" x14ac:dyDescent="0.25">
      <c r="B137" s="989"/>
      <c r="C137" s="990"/>
      <c r="D137" s="990"/>
      <c r="E137" s="990"/>
      <c r="F137" s="990"/>
      <c r="G137" s="991"/>
      <c r="H137" s="989"/>
      <c r="I137" s="990"/>
      <c r="J137" s="990"/>
      <c r="K137" s="990"/>
      <c r="L137" s="991"/>
    </row>
    <row r="138" spans="2:12" x14ac:dyDescent="0.25">
      <c r="B138" s="989"/>
      <c r="C138" s="990"/>
      <c r="D138" s="990"/>
      <c r="E138" s="990"/>
      <c r="F138" s="990"/>
      <c r="G138" s="991"/>
      <c r="H138" s="989"/>
      <c r="I138" s="990"/>
      <c r="J138" s="990"/>
      <c r="K138" s="990"/>
      <c r="L138" s="991"/>
    </row>
    <row r="139" spans="2:12" x14ac:dyDescent="0.25">
      <c r="B139" s="989"/>
      <c r="C139" s="990"/>
      <c r="D139" s="990"/>
      <c r="E139" s="990"/>
      <c r="F139" s="990"/>
      <c r="G139" s="991"/>
      <c r="H139" s="989"/>
      <c r="I139" s="990"/>
      <c r="J139" s="990"/>
      <c r="K139" s="990"/>
      <c r="L139" s="991"/>
    </row>
    <row r="140" spans="2:12" x14ac:dyDescent="0.25">
      <c r="B140" s="989"/>
      <c r="C140" s="990"/>
      <c r="D140" s="990"/>
      <c r="E140" s="990"/>
      <c r="F140" s="990"/>
      <c r="G140" s="991"/>
      <c r="H140" s="989"/>
      <c r="I140" s="990"/>
      <c r="J140" s="990"/>
      <c r="K140" s="990"/>
      <c r="L140" s="991"/>
    </row>
    <row r="141" spans="2:12" x14ac:dyDescent="0.25">
      <c r="B141" s="989"/>
      <c r="C141" s="990"/>
      <c r="D141" s="990"/>
      <c r="E141" s="990"/>
      <c r="F141" s="990"/>
      <c r="G141" s="991"/>
      <c r="H141" s="989"/>
      <c r="I141" s="990"/>
      <c r="J141" s="990"/>
      <c r="K141" s="990"/>
      <c r="L141" s="991"/>
    </row>
    <row r="142" spans="2:12" x14ac:dyDescent="0.25">
      <c r="B142" s="989"/>
      <c r="C142" s="990"/>
      <c r="D142" s="990"/>
      <c r="E142" s="990"/>
      <c r="F142" s="990"/>
      <c r="G142" s="991"/>
      <c r="H142" s="989"/>
      <c r="I142" s="990"/>
      <c r="J142" s="990"/>
      <c r="K142" s="990"/>
      <c r="L142" s="991"/>
    </row>
    <row r="143" spans="2:12" x14ac:dyDescent="0.25">
      <c r="B143" s="989"/>
      <c r="C143" s="990"/>
      <c r="D143" s="990"/>
      <c r="E143" s="990"/>
      <c r="F143" s="990"/>
      <c r="G143" s="991"/>
      <c r="H143" s="989"/>
      <c r="I143" s="990"/>
      <c r="J143" s="990"/>
      <c r="K143" s="990"/>
      <c r="L143" s="991"/>
    </row>
    <row r="144" spans="2:12" x14ac:dyDescent="0.25">
      <c r="B144" s="989"/>
      <c r="C144" s="990"/>
      <c r="D144" s="990"/>
      <c r="E144" s="990"/>
      <c r="F144" s="990"/>
      <c r="G144" s="991"/>
      <c r="H144" s="989"/>
      <c r="I144" s="990"/>
      <c r="J144" s="990"/>
      <c r="K144" s="990"/>
      <c r="L144" s="991"/>
    </row>
    <row r="145" spans="2:12" x14ac:dyDescent="0.25">
      <c r="B145" s="989"/>
      <c r="C145" s="990"/>
      <c r="D145" s="990"/>
      <c r="E145" s="990"/>
      <c r="F145" s="990"/>
      <c r="G145" s="991"/>
      <c r="H145" s="989"/>
      <c r="I145" s="990"/>
      <c r="J145" s="990"/>
      <c r="K145" s="990"/>
      <c r="L145" s="991"/>
    </row>
    <row r="146" spans="2:12" x14ac:dyDescent="0.25">
      <c r="B146" s="989"/>
      <c r="C146" s="990"/>
      <c r="D146" s="990"/>
      <c r="E146" s="990"/>
      <c r="F146" s="990"/>
      <c r="G146" s="991"/>
      <c r="H146" s="989"/>
      <c r="I146" s="990"/>
      <c r="J146" s="990"/>
      <c r="K146" s="990"/>
      <c r="L146" s="991"/>
    </row>
    <row r="147" spans="2:12" ht="15.75" thickBot="1" x14ac:dyDescent="0.3">
      <c r="B147" s="992"/>
      <c r="C147" s="993"/>
      <c r="D147" s="993"/>
      <c r="E147" s="993"/>
      <c r="F147" s="993"/>
      <c r="G147" s="994"/>
      <c r="H147" s="992"/>
      <c r="I147" s="993"/>
      <c r="J147" s="993"/>
      <c r="K147" s="993"/>
      <c r="L147" s="994"/>
    </row>
    <row r="148" spans="2:12" ht="28.5" customHeight="1" x14ac:dyDescent="0.25">
      <c r="B148" s="995" t="s">
        <v>979</v>
      </c>
      <c r="C148" s="996"/>
      <c r="D148" s="996"/>
      <c r="E148" s="996"/>
      <c r="F148" s="996"/>
      <c r="G148" s="997"/>
      <c r="H148" s="995" t="s">
        <v>980</v>
      </c>
      <c r="I148" s="996"/>
      <c r="J148" s="996"/>
      <c r="K148" s="996"/>
      <c r="L148" s="997"/>
    </row>
    <row r="149" spans="2:12" ht="25.5" customHeight="1" thickBot="1" x14ac:dyDescent="0.3">
      <c r="B149" s="998"/>
      <c r="C149" s="999"/>
      <c r="D149" s="999"/>
      <c r="E149" s="999"/>
      <c r="F149" s="999"/>
      <c r="G149" s="1000"/>
      <c r="H149" s="998"/>
      <c r="I149" s="999"/>
      <c r="J149" s="999"/>
      <c r="K149" s="999"/>
      <c r="L149" s="1000"/>
    </row>
  </sheetData>
  <mergeCells count="43">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L149"/>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2" manualBreakCount="2">
    <brk id="69" min="1" max="12" man="1"/>
    <brk id="133" min="1" max="12"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309"/>
  <sheetViews>
    <sheetView zoomScale="80" zoomScaleNormal="80" workbookViewId="0">
      <selection activeCell="Q25" sqref="Q25"/>
    </sheetView>
  </sheetViews>
  <sheetFormatPr baseColWidth="10" defaultColWidth="11.5703125" defaultRowHeight="15" x14ac:dyDescent="0.25"/>
  <cols>
    <col min="1" max="5" width="11.5703125" style="131"/>
    <col min="6" max="6" width="7.42578125" style="131" customWidth="1"/>
    <col min="7" max="7" width="11.5703125" style="131"/>
    <col min="8" max="8" width="20" style="131" customWidth="1"/>
    <col min="9" max="16384" width="11.5703125" style="131"/>
  </cols>
  <sheetData>
    <row r="1" spans="1:11" x14ac:dyDescent="0.25">
      <c r="A1" s="907" t="s">
        <v>386</v>
      </c>
      <c r="B1" s="908"/>
      <c r="C1" s="908"/>
      <c r="D1" s="908"/>
      <c r="E1" s="908"/>
      <c r="F1" s="908"/>
      <c r="G1" s="908"/>
      <c r="H1" s="908"/>
      <c r="I1" s="908"/>
      <c r="J1" s="908"/>
      <c r="K1" s="909"/>
    </row>
    <row r="2" spans="1:11" ht="28.5" customHeight="1" x14ac:dyDescent="0.25">
      <c r="A2" s="910"/>
      <c r="B2" s="911"/>
      <c r="C2" s="911"/>
      <c r="D2" s="911"/>
      <c r="E2" s="911"/>
      <c r="F2" s="911"/>
      <c r="G2" s="911"/>
      <c r="H2" s="911"/>
      <c r="I2" s="911"/>
      <c r="J2" s="911"/>
      <c r="K2" s="912"/>
    </row>
    <row r="3" spans="1:11" x14ac:dyDescent="0.25">
      <c r="A3" s="913" t="s">
        <v>434</v>
      </c>
      <c r="B3" s="914"/>
      <c r="C3" s="914"/>
      <c r="D3" s="915"/>
      <c r="E3" s="161">
        <v>43937</v>
      </c>
      <c r="F3" s="913" t="s">
        <v>435</v>
      </c>
      <c r="G3" s="914"/>
      <c r="H3" s="915"/>
      <c r="I3" s="967">
        <v>43943</v>
      </c>
      <c r="J3" s="914"/>
      <c r="K3" s="915"/>
    </row>
    <row r="4" spans="1:11" ht="24" x14ac:dyDescent="0.25">
      <c r="A4" s="919" t="s">
        <v>384</v>
      </c>
      <c r="B4" s="920"/>
      <c r="C4" s="920"/>
      <c r="D4" s="920"/>
      <c r="E4" s="920"/>
      <c r="F4" s="920"/>
      <c r="G4" s="921"/>
      <c r="H4" s="167" t="s">
        <v>757</v>
      </c>
      <c r="I4" s="167" t="s">
        <v>2</v>
      </c>
      <c r="J4" s="925" t="s">
        <v>0</v>
      </c>
      <c r="K4" s="926"/>
    </row>
    <row r="5" spans="1:11" ht="24" x14ac:dyDescent="0.25">
      <c r="A5" s="922"/>
      <c r="B5" s="923"/>
      <c r="C5" s="923"/>
      <c r="D5" s="923"/>
      <c r="E5" s="923"/>
      <c r="F5" s="923"/>
      <c r="G5" s="924"/>
      <c r="H5" s="133" t="s">
        <v>758</v>
      </c>
      <c r="I5" s="167">
        <v>2</v>
      </c>
      <c r="J5" s="925" t="s">
        <v>436</v>
      </c>
      <c r="K5" s="926"/>
    </row>
    <row r="6" spans="1:11" x14ac:dyDescent="0.25">
      <c r="A6" s="936" t="s">
        <v>658</v>
      </c>
      <c r="B6" s="937"/>
      <c r="C6" s="937"/>
      <c r="D6" s="937"/>
      <c r="E6" s="937"/>
      <c r="F6" s="938"/>
      <c r="G6" s="936" t="s">
        <v>659</v>
      </c>
      <c r="H6" s="937"/>
      <c r="I6" s="937"/>
      <c r="J6" s="937"/>
      <c r="K6" s="938"/>
    </row>
    <row r="7" spans="1:11" x14ac:dyDescent="0.25">
      <c r="A7" s="936"/>
      <c r="B7" s="937"/>
      <c r="C7" s="937"/>
      <c r="D7" s="937"/>
      <c r="E7" s="937"/>
      <c r="F7" s="938"/>
      <c r="G7" s="936"/>
      <c r="H7" s="937"/>
      <c r="I7" s="937"/>
      <c r="J7" s="937"/>
      <c r="K7" s="938"/>
    </row>
    <row r="8" spans="1:11" x14ac:dyDescent="0.25">
      <c r="A8" s="936"/>
      <c r="B8" s="937"/>
      <c r="C8" s="937"/>
      <c r="D8" s="937"/>
      <c r="E8" s="937"/>
      <c r="F8" s="938"/>
      <c r="G8" s="936"/>
      <c r="H8" s="937"/>
      <c r="I8" s="937"/>
      <c r="J8" s="937"/>
      <c r="K8" s="938"/>
    </row>
    <row r="9" spans="1:11" x14ac:dyDescent="0.25">
      <c r="A9" s="936"/>
      <c r="B9" s="937"/>
      <c r="C9" s="937"/>
      <c r="D9" s="937"/>
      <c r="E9" s="937"/>
      <c r="F9" s="938"/>
      <c r="G9" s="936"/>
      <c r="H9" s="937"/>
      <c r="I9" s="937"/>
      <c r="J9" s="937"/>
      <c r="K9" s="938"/>
    </row>
    <row r="10" spans="1:11" x14ac:dyDescent="0.25">
      <c r="A10" s="936"/>
      <c r="B10" s="937"/>
      <c r="C10" s="937"/>
      <c r="D10" s="937"/>
      <c r="E10" s="937"/>
      <c r="F10" s="938"/>
      <c r="G10" s="936"/>
      <c r="H10" s="937"/>
      <c r="I10" s="937"/>
      <c r="J10" s="937"/>
      <c r="K10" s="938"/>
    </row>
    <row r="11" spans="1:11" x14ac:dyDescent="0.25">
      <c r="A11" s="936"/>
      <c r="B11" s="937"/>
      <c r="C11" s="937"/>
      <c r="D11" s="937"/>
      <c r="E11" s="937"/>
      <c r="F11" s="938"/>
      <c r="G11" s="936"/>
      <c r="H11" s="937"/>
      <c r="I11" s="937"/>
      <c r="J11" s="937"/>
      <c r="K11" s="938"/>
    </row>
    <row r="12" spans="1:11" x14ac:dyDescent="0.25">
      <c r="A12" s="936"/>
      <c r="B12" s="937"/>
      <c r="C12" s="937"/>
      <c r="D12" s="937"/>
      <c r="E12" s="937"/>
      <c r="F12" s="938"/>
      <c r="G12" s="936"/>
      <c r="H12" s="937"/>
      <c r="I12" s="937"/>
      <c r="J12" s="937"/>
      <c r="K12" s="938"/>
    </row>
    <row r="13" spans="1:11" x14ac:dyDescent="0.25">
      <c r="A13" s="936"/>
      <c r="B13" s="937"/>
      <c r="C13" s="937"/>
      <c r="D13" s="937"/>
      <c r="E13" s="937"/>
      <c r="F13" s="938"/>
      <c r="G13" s="936"/>
      <c r="H13" s="937"/>
      <c r="I13" s="937"/>
      <c r="J13" s="937"/>
      <c r="K13" s="938"/>
    </row>
    <row r="14" spans="1:11" x14ac:dyDescent="0.25">
      <c r="A14" s="936"/>
      <c r="B14" s="937"/>
      <c r="C14" s="937"/>
      <c r="D14" s="937"/>
      <c r="E14" s="937"/>
      <c r="F14" s="938"/>
      <c r="G14" s="936"/>
      <c r="H14" s="937"/>
      <c r="I14" s="937"/>
      <c r="J14" s="937"/>
      <c r="K14" s="938"/>
    </row>
    <row r="15" spans="1:11" x14ac:dyDescent="0.25">
      <c r="A15" s="936"/>
      <c r="B15" s="937"/>
      <c r="C15" s="937"/>
      <c r="D15" s="937"/>
      <c r="E15" s="937"/>
      <c r="F15" s="938"/>
      <c r="G15" s="936"/>
      <c r="H15" s="937"/>
      <c r="I15" s="937"/>
      <c r="J15" s="937"/>
      <c r="K15" s="938"/>
    </row>
    <row r="16" spans="1:11" x14ac:dyDescent="0.25">
      <c r="A16" s="936"/>
      <c r="B16" s="937"/>
      <c r="C16" s="937"/>
      <c r="D16" s="937"/>
      <c r="E16" s="937"/>
      <c r="F16" s="938"/>
      <c r="G16" s="936"/>
      <c r="H16" s="937"/>
      <c r="I16" s="937"/>
      <c r="J16" s="937"/>
      <c r="K16" s="938"/>
    </row>
    <row r="17" spans="1:11" x14ac:dyDescent="0.25">
      <c r="A17" s="936"/>
      <c r="B17" s="937"/>
      <c r="C17" s="937"/>
      <c r="D17" s="937"/>
      <c r="E17" s="937"/>
      <c r="F17" s="938"/>
      <c r="G17" s="936"/>
      <c r="H17" s="937"/>
      <c r="I17" s="937"/>
      <c r="J17" s="937"/>
      <c r="K17" s="938"/>
    </row>
    <row r="18" spans="1:11" x14ac:dyDescent="0.25">
      <c r="A18" s="936"/>
      <c r="B18" s="937"/>
      <c r="C18" s="937"/>
      <c r="D18" s="937"/>
      <c r="E18" s="937"/>
      <c r="F18" s="938"/>
      <c r="G18" s="936"/>
      <c r="H18" s="937"/>
      <c r="I18" s="937"/>
      <c r="J18" s="937"/>
      <c r="K18" s="938"/>
    </row>
    <row r="19" spans="1:11" ht="15.75" thickBot="1" x14ac:dyDescent="0.3">
      <c r="A19" s="936"/>
      <c r="B19" s="937"/>
      <c r="C19" s="937"/>
      <c r="D19" s="937"/>
      <c r="E19" s="937"/>
      <c r="F19" s="938"/>
      <c r="G19" s="936"/>
      <c r="H19" s="937"/>
      <c r="I19" s="937"/>
      <c r="J19" s="937"/>
      <c r="K19" s="938"/>
    </row>
    <row r="20" spans="1:11" x14ac:dyDescent="0.25">
      <c r="A20" s="1026" t="s">
        <v>935</v>
      </c>
      <c r="B20" s="945"/>
      <c r="C20" s="945"/>
      <c r="D20" s="945"/>
      <c r="E20" s="945"/>
      <c r="F20" s="946"/>
      <c r="G20" s="1028" t="s">
        <v>935</v>
      </c>
      <c r="H20" s="950"/>
      <c r="I20" s="950"/>
      <c r="J20" s="950"/>
      <c r="K20" s="951"/>
    </row>
    <row r="21" spans="1:11" ht="15.75" thickBot="1" x14ac:dyDescent="0.3">
      <c r="A21" s="1027"/>
      <c r="B21" s="947"/>
      <c r="C21" s="947"/>
      <c r="D21" s="947"/>
      <c r="E21" s="947"/>
      <c r="F21" s="948"/>
      <c r="G21" s="952"/>
      <c r="H21" s="953"/>
      <c r="I21" s="953"/>
      <c r="J21" s="953"/>
      <c r="K21" s="954"/>
    </row>
    <row r="22" spans="1:11" x14ac:dyDescent="0.25">
      <c r="A22" s="933" t="s">
        <v>833</v>
      </c>
      <c r="B22" s="934"/>
      <c r="C22" s="934"/>
      <c r="D22" s="934"/>
      <c r="E22" s="934"/>
      <c r="F22" s="935"/>
      <c r="G22" s="933" t="s">
        <v>834</v>
      </c>
      <c r="H22" s="934"/>
      <c r="I22" s="934"/>
      <c r="J22" s="934"/>
      <c r="K22" s="935"/>
    </row>
    <row r="23" spans="1:11" x14ac:dyDescent="0.25">
      <c r="A23" s="936"/>
      <c r="B23" s="937"/>
      <c r="C23" s="937"/>
      <c r="D23" s="937"/>
      <c r="E23" s="937"/>
      <c r="F23" s="938"/>
      <c r="G23" s="936"/>
      <c r="H23" s="937"/>
      <c r="I23" s="937"/>
      <c r="J23" s="937"/>
      <c r="K23" s="938"/>
    </row>
    <row r="24" spans="1:11" x14ac:dyDescent="0.25">
      <c r="A24" s="936"/>
      <c r="B24" s="937"/>
      <c r="C24" s="937"/>
      <c r="D24" s="937"/>
      <c r="E24" s="937"/>
      <c r="F24" s="938"/>
      <c r="G24" s="936"/>
      <c r="H24" s="937"/>
      <c r="I24" s="937"/>
      <c r="J24" s="937"/>
      <c r="K24" s="938"/>
    </row>
    <row r="25" spans="1:11" x14ac:dyDescent="0.25">
      <c r="A25" s="936"/>
      <c r="B25" s="937"/>
      <c r="C25" s="937"/>
      <c r="D25" s="937"/>
      <c r="E25" s="937"/>
      <c r="F25" s="938"/>
      <c r="G25" s="936"/>
      <c r="H25" s="937"/>
      <c r="I25" s="937"/>
      <c r="J25" s="937"/>
      <c r="K25" s="938"/>
    </row>
    <row r="26" spans="1:11" x14ac:dyDescent="0.25">
      <c r="A26" s="936"/>
      <c r="B26" s="937"/>
      <c r="C26" s="937"/>
      <c r="D26" s="937"/>
      <c r="E26" s="937"/>
      <c r="F26" s="938"/>
      <c r="G26" s="936"/>
      <c r="H26" s="937"/>
      <c r="I26" s="937"/>
      <c r="J26" s="937"/>
      <c r="K26" s="938"/>
    </row>
    <row r="27" spans="1:11" x14ac:dyDescent="0.25">
      <c r="A27" s="936"/>
      <c r="B27" s="937"/>
      <c r="C27" s="937"/>
      <c r="D27" s="937"/>
      <c r="E27" s="937"/>
      <c r="F27" s="938"/>
      <c r="G27" s="936"/>
      <c r="H27" s="937"/>
      <c r="I27" s="937"/>
      <c r="J27" s="937"/>
      <c r="K27" s="938"/>
    </row>
    <row r="28" spans="1:11" x14ac:dyDescent="0.25">
      <c r="A28" s="936"/>
      <c r="B28" s="937"/>
      <c r="C28" s="937"/>
      <c r="D28" s="937"/>
      <c r="E28" s="937"/>
      <c r="F28" s="938"/>
      <c r="G28" s="936"/>
      <c r="H28" s="937"/>
      <c r="I28" s="937"/>
      <c r="J28" s="937"/>
      <c r="K28" s="938"/>
    </row>
    <row r="29" spans="1:11" x14ac:dyDescent="0.25">
      <c r="A29" s="936"/>
      <c r="B29" s="937"/>
      <c r="C29" s="937"/>
      <c r="D29" s="937"/>
      <c r="E29" s="937"/>
      <c r="F29" s="938"/>
      <c r="G29" s="936"/>
      <c r="H29" s="937"/>
      <c r="I29" s="937"/>
      <c r="J29" s="937"/>
      <c r="K29" s="938"/>
    </row>
    <row r="30" spans="1:11" x14ac:dyDescent="0.25">
      <c r="A30" s="936"/>
      <c r="B30" s="937"/>
      <c r="C30" s="937"/>
      <c r="D30" s="937"/>
      <c r="E30" s="937"/>
      <c r="F30" s="938"/>
      <c r="G30" s="936"/>
      <c r="H30" s="937"/>
      <c r="I30" s="937"/>
      <c r="J30" s="937"/>
      <c r="K30" s="938"/>
    </row>
    <row r="31" spans="1:11" x14ac:dyDescent="0.25">
      <c r="A31" s="936"/>
      <c r="B31" s="937"/>
      <c r="C31" s="937"/>
      <c r="D31" s="937"/>
      <c r="E31" s="937"/>
      <c r="F31" s="938"/>
      <c r="G31" s="936"/>
      <c r="H31" s="937"/>
      <c r="I31" s="937"/>
      <c r="J31" s="937"/>
      <c r="K31" s="938"/>
    </row>
    <row r="32" spans="1:11" x14ac:dyDescent="0.25">
      <c r="A32" s="936"/>
      <c r="B32" s="937"/>
      <c r="C32" s="937"/>
      <c r="D32" s="937"/>
      <c r="E32" s="937"/>
      <c r="F32" s="938"/>
      <c r="G32" s="936"/>
      <c r="H32" s="937"/>
      <c r="I32" s="937"/>
      <c r="J32" s="937"/>
      <c r="K32" s="938"/>
    </row>
    <row r="33" spans="1:11" x14ac:dyDescent="0.25">
      <c r="A33" s="936"/>
      <c r="B33" s="937"/>
      <c r="C33" s="937"/>
      <c r="D33" s="937"/>
      <c r="E33" s="937"/>
      <c r="F33" s="938"/>
      <c r="G33" s="936"/>
      <c r="H33" s="937"/>
      <c r="I33" s="937"/>
      <c r="J33" s="937"/>
      <c r="K33" s="938"/>
    </row>
    <row r="34" spans="1:11" x14ac:dyDescent="0.25">
      <c r="A34" s="936"/>
      <c r="B34" s="937"/>
      <c r="C34" s="937"/>
      <c r="D34" s="937"/>
      <c r="E34" s="937"/>
      <c r="F34" s="938"/>
      <c r="G34" s="936"/>
      <c r="H34" s="937"/>
      <c r="I34" s="937"/>
      <c r="J34" s="937"/>
      <c r="K34" s="938"/>
    </row>
    <row r="35" spans="1:11" ht="15.75" thickBot="1" x14ac:dyDescent="0.3">
      <c r="A35" s="936"/>
      <c r="B35" s="937"/>
      <c r="C35" s="937"/>
      <c r="D35" s="937"/>
      <c r="E35" s="937"/>
      <c r="F35" s="938"/>
      <c r="G35" s="936"/>
      <c r="H35" s="937"/>
      <c r="I35" s="937"/>
      <c r="J35" s="937"/>
      <c r="K35" s="938"/>
    </row>
    <row r="36" spans="1:11" x14ac:dyDescent="0.25">
      <c r="A36" s="1026" t="s">
        <v>936</v>
      </c>
      <c r="B36" s="945"/>
      <c r="C36" s="945"/>
      <c r="D36" s="945"/>
      <c r="E36" s="945"/>
      <c r="F36" s="946"/>
      <c r="G36" s="1028" t="s">
        <v>937</v>
      </c>
      <c r="H36" s="950"/>
      <c r="I36" s="950"/>
      <c r="J36" s="950"/>
      <c r="K36" s="951"/>
    </row>
    <row r="37" spans="1:11" ht="15.75" thickBot="1" x14ac:dyDescent="0.3">
      <c r="A37" s="1027"/>
      <c r="B37" s="947"/>
      <c r="C37" s="947"/>
      <c r="D37" s="947"/>
      <c r="E37" s="947"/>
      <c r="F37" s="948"/>
      <c r="G37" s="952"/>
      <c r="H37" s="953"/>
      <c r="I37" s="953"/>
      <c r="J37" s="953"/>
      <c r="K37" s="954"/>
    </row>
    <row r="38" spans="1:11" x14ac:dyDescent="0.25">
      <c r="A38" s="933" t="s">
        <v>837</v>
      </c>
      <c r="B38" s="934"/>
      <c r="C38" s="934"/>
      <c r="D38" s="934"/>
      <c r="E38" s="934"/>
      <c r="F38" s="935"/>
      <c r="G38" s="933" t="s">
        <v>838</v>
      </c>
      <c r="H38" s="934"/>
      <c r="I38" s="934"/>
      <c r="J38" s="934"/>
      <c r="K38" s="935"/>
    </row>
    <row r="39" spans="1:11" x14ac:dyDescent="0.25">
      <c r="A39" s="936"/>
      <c r="B39" s="937"/>
      <c r="C39" s="937"/>
      <c r="D39" s="937"/>
      <c r="E39" s="937"/>
      <c r="F39" s="938"/>
      <c r="G39" s="936"/>
      <c r="H39" s="937"/>
      <c r="I39" s="937"/>
      <c r="J39" s="937"/>
      <c r="K39" s="938"/>
    </row>
    <row r="40" spans="1:11" x14ac:dyDescent="0.25">
      <c r="A40" s="936"/>
      <c r="B40" s="937"/>
      <c r="C40" s="937"/>
      <c r="D40" s="937"/>
      <c r="E40" s="937"/>
      <c r="F40" s="938"/>
      <c r="G40" s="936"/>
      <c r="H40" s="937"/>
      <c r="I40" s="937"/>
      <c r="J40" s="937"/>
      <c r="K40" s="938"/>
    </row>
    <row r="41" spans="1:11" x14ac:dyDescent="0.25">
      <c r="A41" s="936"/>
      <c r="B41" s="937"/>
      <c r="C41" s="937"/>
      <c r="D41" s="937"/>
      <c r="E41" s="937"/>
      <c r="F41" s="938"/>
      <c r="G41" s="936"/>
      <c r="H41" s="937"/>
      <c r="I41" s="937"/>
      <c r="J41" s="937"/>
      <c r="K41" s="938"/>
    </row>
    <row r="42" spans="1:11" x14ac:dyDescent="0.25">
      <c r="A42" s="936"/>
      <c r="B42" s="937"/>
      <c r="C42" s="937"/>
      <c r="D42" s="937"/>
      <c r="E42" s="937"/>
      <c r="F42" s="938"/>
      <c r="G42" s="936"/>
      <c r="H42" s="937"/>
      <c r="I42" s="937"/>
      <c r="J42" s="937"/>
      <c r="K42" s="938"/>
    </row>
    <row r="43" spans="1:11" x14ac:dyDescent="0.25">
      <c r="A43" s="936"/>
      <c r="B43" s="937"/>
      <c r="C43" s="937"/>
      <c r="D43" s="937"/>
      <c r="E43" s="937"/>
      <c r="F43" s="938"/>
      <c r="G43" s="936"/>
      <c r="H43" s="937"/>
      <c r="I43" s="937"/>
      <c r="J43" s="937"/>
      <c r="K43" s="938"/>
    </row>
    <row r="44" spans="1:11" x14ac:dyDescent="0.25">
      <c r="A44" s="936"/>
      <c r="B44" s="937"/>
      <c r="C44" s="937"/>
      <c r="D44" s="937"/>
      <c r="E44" s="937"/>
      <c r="F44" s="938"/>
      <c r="G44" s="936"/>
      <c r="H44" s="937"/>
      <c r="I44" s="937"/>
      <c r="J44" s="937"/>
      <c r="K44" s="938"/>
    </row>
    <row r="45" spans="1:11" x14ac:dyDescent="0.25">
      <c r="A45" s="936"/>
      <c r="B45" s="937"/>
      <c r="C45" s="937"/>
      <c r="D45" s="937"/>
      <c r="E45" s="937"/>
      <c r="F45" s="938"/>
      <c r="G45" s="936"/>
      <c r="H45" s="937"/>
      <c r="I45" s="937"/>
      <c r="J45" s="937"/>
      <c r="K45" s="938"/>
    </row>
    <row r="46" spans="1:11" x14ac:dyDescent="0.25">
      <c r="A46" s="936"/>
      <c r="B46" s="937"/>
      <c r="C46" s="937"/>
      <c r="D46" s="937"/>
      <c r="E46" s="937"/>
      <c r="F46" s="938"/>
      <c r="G46" s="936"/>
      <c r="H46" s="937"/>
      <c r="I46" s="937"/>
      <c r="J46" s="937"/>
      <c r="K46" s="938"/>
    </row>
    <row r="47" spans="1:11" x14ac:dyDescent="0.25">
      <c r="A47" s="936"/>
      <c r="B47" s="937"/>
      <c r="C47" s="937"/>
      <c r="D47" s="937"/>
      <c r="E47" s="937"/>
      <c r="F47" s="938"/>
      <c r="G47" s="936"/>
      <c r="H47" s="937"/>
      <c r="I47" s="937"/>
      <c r="J47" s="937"/>
      <c r="K47" s="938"/>
    </row>
    <row r="48" spans="1:11" x14ac:dyDescent="0.25">
      <c r="A48" s="936"/>
      <c r="B48" s="937"/>
      <c r="C48" s="937"/>
      <c r="D48" s="937"/>
      <c r="E48" s="937"/>
      <c r="F48" s="938"/>
      <c r="G48" s="936"/>
      <c r="H48" s="937"/>
      <c r="I48" s="937"/>
      <c r="J48" s="937"/>
      <c r="K48" s="938"/>
    </row>
    <row r="49" spans="1:11" x14ac:dyDescent="0.25">
      <c r="A49" s="936"/>
      <c r="B49" s="937"/>
      <c r="C49" s="937"/>
      <c r="D49" s="937"/>
      <c r="E49" s="937"/>
      <c r="F49" s="938"/>
      <c r="G49" s="936"/>
      <c r="H49" s="937"/>
      <c r="I49" s="937"/>
      <c r="J49" s="937"/>
      <c r="K49" s="938"/>
    </row>
    <row r="50" spans="1:11" x14ac:dyDescent="0.25">
      <c r="A50" s="936"/>
      <c r="B50" s="937"/>
      <c r="C50" s="937"/>
      <c r="D50" s="937"/>
      <c r="E50" s="937"/>
      <c r="F50" s="938"/>
      <c r="G50" s="936"/>
      <c r="H50" s="937"/>
      <c r="I50" s="937"/>
      <c r="J50" s="937"/>
      <c r="K50" s="938"/>
    </row>
    <row r="51" spans="1:11" ht="15.75" thickBot="1" x14ac:dyDescent="0.3">
      <c r="A51" s="936"/>
      <c r="B51" s="937"/>
      <c r="C51" s="937"/>
      <c r="D51" s="937"/>
      <c r="E51" s="937"/>
      <c r="F51" s="938"/>
      <c r="G51" s="936"/>
      <c r="H51" s="937"/>
      <c r="I51" s="937"/>
      <c r="J51" s="937"/>
      <c r="K51" s="938"/>
    </row>
    <row r="52" spans="1:11" x14ac:dyDescent="0.25">
      <c r="A52" s="1028" t="s">
        <v>938</v>
      </c>
      <c r="B52" s="950"/>
      <c r="C52" s="950"/>
      <c r="D52" s="950"/>
      <c r="E52" s="950"/>
      <c r="F52" s="951"/>
      <c r="G52" s="1028" t="s">
        <v>939</v>
      </c>
      <c r="H52" s="950"/>
      <c r="I52" s="950"/>
      <c r="J52" s="950"/>
      <c r="K52" s="951"/>
    </row>
    <row r="53" spans="1:11" ht="15.75" thickBot="1" x14ac:dyDescent="0.3">
      <c r="A53" s="952"/>
      <c r="B53" s="953"/>
      <c r="C53" s="953"/>
      <c r="D53" s="953"/>
      <c r="E53" s="953"/>
      <c r="F53" s="954"/>
      <c r="G53" s="952"/>
      <c r="H53" s="953"/>
      <c r="I53" s="953"/>
      <c r="J53" s="953"/>
      <c r="K53" s="954"/>
    </row>
    <row r="54" spans="1:11" x14ac:dyDescent="0.25">
      <c r="A54" s="936"/>
      <c r="B54" s="937"/>
      <c r="C54" s="937"/>
      <c r="D54" s="937"/>
      <c r="E54" s="937"/>
      <c r="F54" s="938"/>
      <c r="G54" s="936" t="s">
        <v>659</v>
      </c>
      <c r="H54" s="937"/>
      <c r="I54" s="937"/>
      <c r="J54" s="937"/>
      <c r="K54" s="938"/>
    </row>
    <row r="55" spans="1:11" x14ac:dyDescent="0.25">
      <c r="A55" s="936"/>
      <c r="B55" s="937"/>
      <c r="C55" s="937"/>
      <c r="D55" s="937"/>
      <c r="E55" s="937"/>
      <c r="F55" s="938"/>
      <c r="G55" s="936"/>
      <c r="H55" s="937"/>
      <c r="I55" s="937"/>
      <c r="J55" s="937"/>
      <c r="K55" s="938"/>
    </row>
    <row r="56" spans="1:11" x14ac:dyDescent="0.25">
      <c r="A56" s="936"/>
      <c r="B56" s="937"/>
      <c r="C56" s="937"/>
      <c r="D56" s="937"/>
      <c r="E56" s="937"/>
      <c r="F56" s="938"/>
      <c r="G56" s="936"/>
      <c r="H56" s="937"/>
      <c r="I56" s="937"/>
      <c r="J56" s="937"/>
      <c r="K56" s="938"/>
    </row>
    <row r="57" spans="1:11" x14ac:dyDescent="0.25">
      <c r="A57" s="936"/>
      <c r="B57" s="937"/>
      <c r="C57" s="937"/>
      <c r="D57" s="937"/>
      <c r="E57" s="937"/>
      <c r="F57" s="938"/>
      <c r="G57" s="936"/>
      <c r="H57" s="937"/>
      <c r="I57" s="937"/>
      <c r="J57" s="937"/>
      <c r="K57" s="938"/>
    </row>
    <row r="58" spans="1:11" x14ac:dyDescent="0.25">
      <c r="A58" s="936"/>
      <c r="B58" s="937"/>
      <c r="C58" s="937"/>
      <c r="D58" s="937"/>
      <c r="E58" s="937"/>
      <c r="F58" s="938"/>
      <c r="G58" s="936"/>
      <c r="H58" s="937"/>
      <c r="I58" s="937"/>
      <c r="J58" s="937"/>
      <c r="K58" s="938"/>
    </row>
    <row r="59" spans="1:11" x14ac:dyDescent="0.25">
      <c r="A59" s="936"/>
      <c r="B59" s="937"/>
      <c r="C59" s="937"/>
      <c r="D59" s="937"/>
      <c r="E59" s="937"/>
      <c r="F59" s="938"/>
      <c r="G59" s="936"/>
      <c r="H59" s="937"/>
      <c r="I59" s="937"/>
      <c r="J59" s="937"/>
      <c r="K59" s="938"/>
    </row>
    <row r="60" spans="1:11" x14ac:dyDescent="0.25">
      <c r="A60" s="936"/>
      <c r="B60" s="937"/>
      <c r="C60" s="937"/>
      <c r="D60" s="937"/>
      <c r="E60" s="937"/>
      <c r="F60" s="938"/>
      <c r="G60" s="936"/>
      <c r="H60" s="937"/>
      <c r="I60" s="937"/>
      <c r="J60" s="937"/>
      <c r="K60" s="938"/>
    </row>
    <row r="61" spans="1:11" x14ac:dyDescent="0.25">
      <c r="A61" s="936"/>
      <c r="B61" s="937"/>
      <c r="C61" s="937"/>
      <c r="D61" s="937"/>
      <c r="E61" s="937"/>
      <c r="F61" s="938"/>
      <c r="G61" s="936"/>
      <c r="H61" s="937"/>
      <c r="I61" s="937"/>
      <c r="J61" s="937"/>
      <c r="K61" s="938"/>
    </row>
    <row r="62" spans="1:11" x14ac:dyDescent="0.25">
      <c r="A62" s="936"/>
      <c r="B62" s="937"/>
      <c r="C62" s="937"/>
      <c r="D62" s="937"/>
      <c r="E62" s="937"/>
      <c r="F62" s="938"/>
      <c r="G62" s="936"/>
      <c r="H62" s="937"/>
      <c r="I62" s="937"/>
      <c r="J62" s="937"/>
      <c r="K62" s="938"/>
    </row>
    <row r="63" spans="1:11" x14ac:dyDescent="0.25">
      <c r="A63" s="936"/>
      <c r="B63" s="937"/>
      <c r="C63" s="937"/>
      <c r="D63" s="937"/>
      <c r="E63" s="937"/>
      <c r="F63" s="938"/>
      <c r="G63" s="936"/>
      <c r="H63" s="937"/>
      <c r="I63" s="937"/>
      <c r="J63" s="937"/>
      <c r="K63" s="938"/>
    </row>
    <row r="64" spans="1:11" x14ac:dyDescent="0.25">
      <c r="A64" s="936"/>
      <c r="B64" s="937"/>
      <c r="C64" s="937"/>
      <c r="D64" s="937"/>
      <c r="E64" s="937"/>
      <c r="F64" s="938"/>
      <c r="G64" s="936"/>
      <c r="H64" s="937"/>
      <c r="I64" s="937"/>
      <c r="J64" s="937"/>
      <c r="K64" s="938"/>
    </row>
    <row r="65" spans="1:11" x14ac:dyDescent="0.25">
      <c r="A65" s="936"/>
      <c r="B65" s="937"/>
      <c r="C65" s="937"/>
      <c r="D65" s="937"/>
      <c r="E65" s="937"/>
      <c r="F65" s="938"/>
      <c r="G65" s="936"/>
      <c r="H65" s="937"/>
      <c r="I65" s="937"/>
      <c r="J65" s="937"/>
      <c r="K65" s="938"/>
    </row>
    <row r="66" spans="1:11" x14ac:dyDescent="0.25">
      <c r="A66" s="936"/>
      <c r="B66" s="937"/>
      <c r="C66" s="937"/>
      <c r="D66" s="937"/>
      <c r="E66" s="937"/>
      <c r="F66" s="938"/>
      <c r="G66" s="936"/>
      <c r="H66" s="937"/>
      <c r="I66" s="937"/>
      <c r="J66" s="937"/>
      <c r="K66" s="938"/>
    </row>
    <row r="67" spans="1:11" ht="15.75" thickBot="1" x14ac:dyDescent="0.3">
      <c r="A67" s="936"/>
      <c r="B67" s="937"/>
      <c r="C67" s="937"/>
      <c r="D67" s="937"/>
      <c r="E67" s="937"/>
      <c r="F67" s="938"/>
      <c r="G67" s="936"/>
      <c r="H67" s="937"/>
      <c r="I67" s="937"/>
      <c r="J67" s="937"/>
      <c r="K67" s="938"/>
    </row>
    <row r="68" spans="1:11" x14ac:dyDescent="0.25">
      <c r="A68" s="1026" t="s">
        <v>940</v>
      </c>
      <c r="B68" s="945"/>
      <c r="C68" s="945"/>
      <c r="D68" s="945"/>
      <c r="E68" s="945"/>
      <c r="F68" s="946"/>
      <c r="G68" s="949" t="s">
        <v>941</v>
      </c>
      <c r="H68" s="950"/>
      <c r="I68" s="950"/>
      <c r="J68" s="950"/>
      <c r="K68" s="951"/>
    </row>
    <row r="69" spans="1:11" ht="15.75" thickBot="1" x14ac:dyDescent="0.3">
      <c r="A69" s="1027"/>
      <c r="B69" s="947"/>
      <c r="C69" s="947"/>
      <c r="D69" s="947"/>
      <c r="E69" s="947"/>
      <c r="F69" s="948"/>
      <c r="G69" s="952"/>
      <c r="H69" s="953"/>
      <c r="I69" s="953"/>
      <c r="J69" s="953"/>
      <c r="K69" s="954"/>
    </row>
    <row r="70" spans="1:11" x14ac:dyDescent="0.25">
      <c r="A70" s="933" t="s">
        <v>833</v>
      </c>
      <c r="B70" s="934"/>
      <c r="C70" s="934"/>
      <c r="D70" s="934"/>
      <c r="E70" s="934"/>
      <c r="F70" s="935"/>
      <c r="G70" s="933" t="s">
        <v>834</v>
      </c>
      <c r="H70" s="934"/>
      <c r="I70" s="934"/>
      <c r="J70" s="934"/>
      <c r="K70" s="935"/>
    </row>
    <row r="71" spans="1:11" x14ac:dyDescent="0.25">
      <c r="A71" s="936"/>
      <c r="B71" s="937"/>
      <c r="C71" s="937"/>
      <c r="D71" s="937"/>
      <c r="E71" s="937"/>
      <c r="F71" s="938"/>
      <c r="G71" s="936"/>
      <c r="H71" s="937"/>
      <c r="I71" s="937"/>
      <c r="J71" s="937"/>
      <c r="K71" s="938"/>
    </row>
    <row r="72" spans="1:11" x14ac:dyDescent="0.25">
      <c r="A72" s="936"/>
      <c r="B72" s="937"/>
      <c r="C72" s="937"/>
      <c r="D72" s="937"/>
      <c r="E72" s="937"/>
      <c r="F72" s="938"/>
      <c r="G72" s="936"/>
      <c r="H72" s="937"/>
      <c r="I72" s="937"/>
      <c r="J72" s="937"/>
      <c r="K72" s="938"/>
    </row>
    <row r="73" spans="1:11" x14ac:dyDescent="0.25">
      <c r="A73" s="936"/>
      <c r="B73" s="937"/>
      <c r="C73" s="937"/>
      <c r="D73" s="937"/>
      <c r="E73" s="937"/>
      <c r="F73" s="938"/>
      <c r="G73" s="936"/>
      <c r="H73" s="937"/>
      <c r="I73" s="937"/>
      <c r="J73" s="937"/>
      <c r="K73" s="938"/>
    </row>
    <row r="74" spans="1:11" x14ac:dyDescent="0.25">
      <c r="A74" s="936"/>
      <c r="B74" s="937"/>
      <c r="C74" s="937"/>
      <c r="D74" s="937"/>
      <c r="E74" s="937"/>
      <c r="F74" s="938"/>
      <c r="G74" s="936"/>
      <c r="H74" s="937"/>
      <c r="I74" s="937"/>
      <c r="J74" s="937"/>
      <c r="K74" s="938"/>
    </row>
    <row r="75" spans="1:11" x14ac:dyDescent="0.25">
      <c r="A75" s="936"/>
      <c r="B75" s="937"/>
      <c r="C75" s="937"/>
      <c r="D75" s="937"/>
      <c r="E75" s="937"/>
      <c r="F75" s="938"/>
      <c r="G75" s="936"/>
      <c r="H75" s="937"/>
      <c r="I75" s="937"/>
      <c r="J75" s="937"/>
      <c r="K75" s="938"/>
    </row>
    <row r="76" spans="1:11" x14ac:dyDescent="0.25">
      <c r="A76" s="936"/>
      <c r="B76" s="937"/>
      <c r="C76" s="937"/>
      <c r="D76" s="937"/>
      <c r="E76" s="937"/>
      <c r="F76" s="938"/>
      <c r="G76" s="936"/>
      <c r="H76" s="937"/>
      <c r="I76" s="937"/>
      <c r="J76" s="937"/>
      <c r="K76" s="938"/>
    </row>
    <row r="77" spans="1:11" x14ac:dyDescent="0.25">
      <c r="A77" s="936"/>
      <c r="B77" s="937"/>
      <c r="C77" s="937"/>
      <c r="D77" s="937"/>
      <c r="E77" s="937"/>
      <c r="F77" s="938"/>
      <c r="G77" s="936"/>
      <c r="H77" s="937"/>
      <c r="I77" s="937"/>
      <c r="J77" s="937"/>
      <c r="K77" s="938"/>
    </row>
    <row r="78" spans="1:11" x14ac:dyDescent="0.25">
      <c r="A78" s="936"/>
      <c r="B78" s="937"/>
      <c r="C78" s="937"/>
      <c r="D78" s="937"/>
      <c r="E78" s="937"/>
      <c r="F78" s="938"/>
      <c r="G78" s="936"/>
      <c r="H78" s="937"/>
      <c r="I78" s="937"/>
      <c r="J78" s="937"/>
      <c r="K78" s="938"/>
    </row>
    <row r="79" spans="1:11" x14ac:dyDescent="0.25">
      <c r="A79" s="936"/>
      <c r="B79" s="937"/>
      <c r="C79" s="937"/>
      <c r="D79" s="937"/>
      <c r="E79" s="937"/>
      <c r="F79" s="938"/>
      <c r="G79" s="936"/>
      <c r="H79" s="937"/>
      <c r="I79" s="937"/>
      <c r="J79" s="937"/>
      <c r="K79" s="938"/>
    </row>
    <row r="80" spans="1:11" x14ac:dyDescent="0.25">
      <c r="A80" s="936"/>
      <c r="B80" s="937"/>
      <c r="C80" s="937"/>
      <c r="D80" s="937"/>
      <c r="E80" s="937"/>
      <c r="F80" s="938"/>
      <c r="G80" s="936"/>
      <c r="H80" s="937"/>
      <c r="I80" s="937"/>
      <c r="J80" s="937"/>
      <c r="K80" s="938"/>
    </row>
    <row r="81" spans="1:11" x14ac:dyDescent="0.25">
      <c r="A81" s="936"/>
      <c r="B81" s="937"/>
      <c r="C81" s="937"/>
      <c r="D81" s="937"/>
      <c r="E81" s="937"/>
      <c r="F81" s="938"/>
      <c r="G81" s="936"/>
      <c r="H81" s="937"/>
      <c r="I81" s="937"/>
      <c r="J81" s="937"/>
      <c r="K81" s="938"/>
    </row>
    <row r="82" spans="1:11" x14ac:dyDescent="0.25">
      <c r="A82" s="936"/>
      <c r="B82" s="937"/>
      <c r="C82" s="937"/>
      <c r="D82" s="937"/>
      <c r="E82" s="937"/>
      <c r="F82" s="938"/>
      <c r="G82" s="936"/>
      <c r="H82" s="937"/>
      <c r="I82" s="937"/>
      <c r="J82" s="937"/>
      <c r="K82" s="938"/>
    </row>
    <row r="83" spans="1:11" ht="15.75" thickBot="1" x14ac:dyDescent="0.3">
      <c r="A83" s="936"/>
      <c r="B83" s="937"/>
      <c r="C83" s="937"/>
      <c r="D83" s="937"/>
      <c r="E83" s="937"/>
      <c r="F83" s="938"/>
      <c r="G83" s="936"/>
      <c r="H83" s="937"/>
      <c r="I83" s="937"/>
      <c r="J83" s="937"/>
      <c r="K83" s="938"/>
    </row>
    <row r="84" spans="1:11" x14ac:dyDescent="0.25">
      <c r="A84" s="1026" t="s">
        <v>942</v>
      </c>
      <c r="B84" s="945"/>
      <c r="C84" s="945"/>
      <c r="D84" s="945"/>
      <c r="E84" s="945"/>
      <c r="F84" s="946"/>
      <c r="G84" s="949" t="s">
        <v>943</v>
      </c>
      <c r="H84" s="950"/>
      <c r="I84" s="950"/>
      <c r="J84" s="950"/>
      <c r="K84" s="951"/>
    </row>
    <row r="85" spans="1:11" ht="15.75" thickBot="1" x14ac:dyDescent="0.3">
      <c r="A85" s="1027"/>
      <c r="B85" s="947"/>
      <c r="C85" s="947"/>
      <c r="D85" s="947"/>
      <c r="E85" s="947"/>
      <c r="F85" s="948"/>
      <c r="G85" s="952"/>
      <c r="H85" s="953"/>
      <c r="I85" s="953"/>
      <c r="J85" s="953"/>
      <c r="K85" s="954"/>
    </row>
    <row r="86" spans="1:11" x14ac:dyDescent="0.25">
      <c r="A86" s="933" t="s">
        <v>837</v>
      </c>
      <c r="B86" s="934"/>
      <c r="C86" s="934"/>
      <c r="D86" s="934"/>
      <c r="E86" s="934"/>
      <c r="F86" s="935"/>
      <c r="G86" s="933" t="s">
        <v>838</v>
      </c>
      <c r="H86" s="934"/>
      <c r="I86" s="934"/>
      <c r="J86" s="934"/>
      <c r="K86" s="935"/>
    </row>
    <row r="87" spans="1:11" x14ac:dyDescent="0.25">
      <c r="A87" s="936"/>
      <c r="B87" s="937"/>
      <c r="C87" s="937"/>
      <c r="D87" s="937"/>
      <c r="E87" s="937"/>
      <c r="F87" s="938"/>
      <c r="G87" s="936"/>
      <c r="H87" s="937"/>
      <c r="I87" s="937"/>
      <c r="J87" s="937"/>
      <c r="K87" s="938"/>
    </row>
    <row r="88" spans="1:11" x14ac:dyDescent="0.25">
      <c r="A88" s="936"/>
      <c r="B88" s="937"/>
      <c r="C88" s="937"/>
      <c r="D88" s="937"/>
      <c r="E88" s="937"/>
      <c r="F88" s="938"/>
      <c r="G88" s="936"/>
      <c r="H88" s="937"/>
      <c r="I88" s="937"/>
      <c r="J88" s="937"/>
      <c r="K88" s="938"/>
    </row>
    <row r="89" spans="1:11" x14ac:dyDescent="0.25">
      <c r="A89" s="936"/>
      <c r="B89" s="937"/>
      <c r="C89" s="937"/>
      <c r="D89" s="937"/>
      <c r="E89" s="937"/>
      <c r="F89" s="938"/>
      <c r="G89" s="936"/>
      <c r="H89" s="937"/>
      <c r="I89" s="937"/>
      <c r="J89" s="937"/>
      <c r="K89" s="938"/>
    </row>
    <row r="90" spans="1:11" x14ac:dyDescent="0.25">
      <c r="A90" s="936"/>
      <c r="B90" s="937"/>
      <c r="C90" s="937"/>
      <c r="D90" s="937"/>
      <c r="E90" s="937"/>
      <c r="F90" s="938"/>
      <c r="G90" s="936"/>
      <c r="H90" s="937"/>
      <c r="I90" s="937"/>
      <c r="J90" s="937"/>
      <c r="K90" s="938"/>
    </row>
    <row r="91" spans="1:11" x14ac:dyDescent="0.25">
      <c r="A91" s="936"/>
      <c r="B91" s="937"/>
      <c r="C91" s="937"/>
      <c r="D91" s="937"/>
      <c r="E91" s="937"/>
      <c r="F91" s="938"/>
      <c r="G91" s="936"/>
      <c r="H91" s="937"/>
      <c r="I91" s="937"/>
      <c r="J91" s="937"/>
      <c r="K91" s="938"/>
    </row>
    <row r="92" spans="1:11" x14ac:dyDescent="0.25">
      <c r="A92" s="936"/>
      <c r="B92" s="937"/>
      <c r="C92" s="937"/>
      <c r="D92" s="937"/>
      <c r="E92" s="937"/>
      <c r="F92" s="938"/>
      <c r="G92" s="936"/>
      <c r="H92" s="937"/>
      <c r="I92" s="937"/>
      <c r="J92" s="937"/>
      <c r="K92" s="938"/>
    </row>
    <row r="93" spans="1:11" x14ac:dyDescent="0.25">
      <c r="A93" s="936"/>
      <c r="B93" s="937"/>
      <c r="C93" s="937"/>
      <c r="D93" s="937"/>
      <c r="E93" s="937"/>
      <c r="F93" s="938"/>
      <c r="G93" s="936"/>
      <c r="H93" s="937"/>
      <c r="I93" s="937"/>
      <c r="J93" s="937"/>
      <c r="K93" s="938"/>
    </row>
    <row r="94" spans="1:11" x14ac:dyDescent="0.25">
      <c r="A94" s="936"/>
      <c r="B94" s="937"/>
      <c r="C94" s="937"/>
      <c r="D94" s="937"/>
      <c r="E94" s="937"/>
      <c r="F94" s="938"/>
      <c r="G94" s="936"/>
      <c r="H94" s="937"/>
      <c r="I94" s="937"/>
      <c r="J94" s="937"/>
      <c r="K94" s="938"/>
    </row>
    <row r="95" spans="1:11" x14ac:dyDescent="0.25">
      <c r="A95" s="936"/>
      <c r="B95" s="937"/>
      <c r="C95" s="937"/>
      <c r="D95" s="937"/>
      <c r="E95" s="937"/>
      <c r="F95" s="938"/>
      <c r="G95" s="936"/>
      <c r="H95" s="937"/>
      <c r="I95" s="937"/>
      <c r="J95" s="937"/>
      <c r="K95" s="938"/>
    </row>
    <row r="96" spans="1:11" x14ac:dyDescent="0.25">
      <c r="A96" s="936"/>
      <c r="B96" s="937"/>
      <c r="C96" s="937"/>
      <c r="D96" s="937"/>
      <c r="E96" s="937"/>
      <c r="F96" s="938"/>
      <c r="G96" s="936"/>
      <c r="H96" s="937"/>
      <c r="I96" s="937"/>
      <c r="J96" s="937"/>
      <c r="K96" s="938"/>
    </row>
    <row r="97" spans="1:11" x14ac:dyDescent="0.25">
      <c r="A97" s="936"/>
      <c r="B97" s="937"/>
      <c r="C97" s="937"/>
      <c r="D97" s="937"/>
      <c r="E97" s="937"/>
      <c r="F97" s="938"/>
      <c r="G97" s="936"/>
      <c r="H97" s="937"/>
      <c r="I97" s="937"/>
      <c r="J97" s="937"/>
      <c r="K97" s="938"/>
    </row>
    <row r="98" spans="1:11" x14ac:dyDescent="0.25">
      <c r="A98" s="936"/>
      <c r="B98" s="937"/>
      <c r="C98" s="937"/>
      <c r="D98" s="937"/>
      <c r="E98" s="937"/>
      <c r="F98" s="938"/>
      <c r="G98" s="936"/>
      <c r="H98" s="937"/>
      <c r="I98" s="937"/>
      <c r="J98" s="937"/>
      <c r="K98" s="938"/>
    </row>
    <row r="99" spans="1:11" ht="15.75" thickBot="1" x14ac:dyDescent="0.3">
      <c r="A99" s="936"/>
      <c r="B99" s="937"/>
      <c r="C99" s="937"/>
      <c r="D99" s="937"/>
      <c r="E99" s="937"/>
      <c r="F99" s="938"/>
      <c r="G99" s="936"/>
      <c r="H99" s="937"/>
      <c r="I99" s="937"/>
      <c r="J99" s="937"/>
      <c r="K99" s="938"/>
    </row>
    <row r="100" spans="1:11" x14ac:dyDescent="0.25">
      <c r="A100" s="949" t="s">
        <v>944</v>
      </c>
      <c r="B100" s="950"/>
      <c r="C100" s="950"/>
      <c r="D100" s="950"/>
      <c r="E100" s="950"/>
      <c r="F100" s="951"/>
      <c r="G100" s="949" t="s">
        <v>945</v>
      </c>
      <c r="H100" s="950"/>
      <c r="I100" s="950"/>
      <c r="J100" s="950"/>
      <c r="K100" s="951"/>
    </row>
    <row r="101" spans="1:11" ht="15.75" thickBot="1" x14ac:dyDescent="0.3">
      <c r="A101" s="952"/>
      <c r="B101" s="953"/>
      <c r="C101" s="953"/>
      <c r="D101" s="953"/>
      <c r="E101" s="953"/>
      <c r="F101" s="954"/>
      <c r="G101" s="952"/>
      <c r="H101" s="953"/>
      <c r="I101" s="953"/>
      <c r="J101" s="953"/>
      <c r="K101" s="954"/>
    </row>
    <row r="102" spans="1:11" x14ac:dyDescent="0.25">
      <c r="A102" s="936" t="s">
        <v>658</v>
      </c>
      <c r="B102" s="937"/>
      <c r="C102" s="937"/>
      <c r="D102" s="937"/>
      <c r="E102" s="937"/>
      <c r="F102" s="938"/>
      <c r="G102" s="936" t="s">
        <v>659</v>
      </c>
      <c r="H102" s="937"/>
      <c r="I102" s="937"/>
      <c r="J102" s="937"/>
      <c r="K102" s="938"/>
    </row>
    <row r="103" spans="1:11" x14ac:dyDescent="0.25">
      <c r="A103" s="936"/>
      <c r="B103" s="937"/>
      <c r="C103" s="937"/>
      <c r="D103" s="937"/>
      <c r="E103" s="937"/>
      <c r="F103" s="938"/>
      <c r="G103" s="936"/>
      <c r="H103" s="937"/>
      <c r="I103" s="937"/>
      <c r="J103" s="937"/>
      <c r="K103" s="938"/>
    </row>
    <row r="104" spans="1:11" x14ac:dyDescent="0.25">
      <c r="A104" s="936"/>
      <c r="B104" s="937"/>
      <c r="C104" s="937"/>
      <c r="D104" s="937"/>
      <c r="E104" s="937"/>
      <c r="F104" s="938"/>
      <c r="G104" s="936"/>
      <c r="H104" s="937"/>
      <c r="I104" s="937"/>
      <c r="J104" s="937"/>
      <c r="K104" s="938"/>
    </row>
    <row r="105" spans="1:11" x14ac:dyDescent="0.25">
      <c r="A105" s="936"/>
      <c r="B105" s="937"/>
      <c r="C105" s="937"/>
      <c r="D105" s="937"/>
      <c r="E105" s="937"/>
      <c r="F105" s="938"/>
      <c r="G105" s="936"/>
      <c r="H105" s="937"/>
      <c r="I105" s="937"/>
      <c r="J105" s="937"/>
      <c r="K105" s="938"/>
    </row>
    <row r="106" spans="1:11" x14ac:dyDescent="0.25">
      <c r="A106" s="936"/>
      <c r="B106" s="937"/>
      <c r="C106" s="937"/>
      <c r="D106" s="937"/>
      <c r="E106" s="937"/>
      <c r="F106" s="938"/>
      <c r="G106" s="936"/>
      <c r="H106" s="937"/>
      <c r="I106" s="937"/>
      <c r="J106" s="937"/>
      <c r="K106" s="938"/>
    </row>
    <row r="107" spans="1:11" x14ac:dyDescent="0.25">
      <c r="A107" s="936"/>
      <c r="B107" s="937"/>
      <c r="C107" s="937"/>
      <c r="D107" s="937"/>
      <c r="E107" s="937"/>
      <c r="F107" s="938"/>
      <c r="G107" s="936"/>
      <c r="H107" s="937"/>
      <c r="I107" s="937"/>
      <c r="J107" s="937"/>
      <c r="K107" s="938"/>
    </row>
    <row r="108" spans="1:11" x14ac:dyDescent="0.25">
      <c r="A108" s="936"/>
      <c r="B108" s="937"/>
      <c r="C108" s="937"/>
      <c r="D108" s="937"/>
      <c r="E108" s="937"/>
      <c r="F108" s="938"/>
      <c r="G108" s="936"/>
      <c r="H108" s="937"/>
      <c r="I108" s="937"/>
      <c r="J108" s="937"/>
      <c r="K108" s="938"/>
    </row>
    <row r="109" spans="1:11" x14ac:dyDescent="0.25">
      <c r="A109" s="936"/>
      <c r="B109" s="937"/>
      <c r="C109" s="937"/>
      <c r="D109" s="937"/>
      <c r="E109" s="937"/>
      <c r="F109" s="938"/>
      <c r="G109" s="936"/>
      <c r="H109" s="937"/>
      <c r="I109" s="937"/>
      <c r="J109" s="937"/>
      <c r="K109" s="938"/>
    </row>
    <row r="110" spans="1:11" x14ac:dyDescent="0.25">
      <c r="A110" s="936"/>
      <c r="B110" s="937"/>
      <c r="C110" s="937"/>
      <c r="D110" s="937"/>
      <c r="E110" s="937"/>
      <c r="F110" s="938"/>
      <c r="G110" s="936"/>
      <c r="H110" s="937"/>
      <c r="I110" s="937"/>
      <c r="J110" s="937"/>
      <c r="K110" s="938"/>
    </row>
    <row r="111" spans="1:11" x14ac:dyDescent="0.25">
      <c r="A111" s="936"/>
      <c r="B111" s="937"/>
      <c r="C111" s="937"/>
      <c r="D111" s="937"/>
      <c r="E111" s="937"/>
      <c r="F111" s="938"/>
      <c r="G111" s="936"/>
      <c r="H111" s="937"/>
      <c r="I111" s="937"/>
      <c r="J111" s="937"/>
      <c r="K111" s="938"/>
    </row>
    <row r="112" spans="1:11" x14ac:dyDescent="0.25">
      <c r="A112" s="936"/>
      <c r="B112" s="937"/>
      <c r="C112" s="937"/>
      <c r="D112" s="937"/>
      <c r="E112" s="937"/>
      <c r="F112" s="938"/>
      <c r="G112" s="936"/>
      <c r="H112" s="937"/>
      <c r="I112" s="937"/>
      <c r="J112" s="937"/>
      <c r="K112" s="938"/>
    </row>
    <row r="113" spans="1:11" x14ac:dyDescent="0.25">
      <c r="A113" s="936"/>
      <c r="B113" s="937"/>
      <c r="C113" s="937"/>
      <c r="D113" s="937"/>
      <c r="E113" s="937"/>
      <c r="F113" s="938"/>
      <c r="G113" s="936"/>
      <c r="H113" s="937"/>
      <c r="I113" s="937"/>
      <c r="J113" s="937"/>
      <c r="K113" s="938"/>
    </row>
    <row r="114" spans="1:11" x14ac:dyDescent="0.25">
      <c r="A114" s="936"/>
      <c r="B114" s="937"/>
      <c r="C114" s="937"/>
      <c r="D114" s="937"/>
      <c r="E114" s="937"/>
      <c r="F114" s="938"/>
      <c r="G114" s="936"/>
      <c r="H114" s="937"/>
      <c r="I114" s="937"/>
      <c r="J114" s="937"/>
      <c r="K114" s="938"/>
    </row>
    <row r="115" spans="1:11" ht="15.75" thickBot="1" x14ac:dyDescent="0.3">
      <c r="A115" s="936"/>
      <c r="B115" s="937"/>
      <c r="C115" s="937"/>
      <c r="D115" s="937"/>
      <c r="E115" s="937"/>
      <c r="F115" s="938"/>
      <c r="G115" s="936"/>
      <c r="H115" s="937"/>
      <c r="I115" s="937"/>
      <c r="J115" s="937"/>
      <c r="K115" s="938"/>
    </row>
    <row r="116" spans="1:11" x14ac:dyDescent="0.25">
      <c r="A116" s="1026" t="s">
        <v>946</v>
      </c>
      <c r="B116" s="945"/>
      <c r="C116" s="945"/>
      <c r="D116" s="945"/>
      <c r="E116" s="945"/>
      <c r="F116" s="946"/>
      <c r="G116" s="949" t="s">
        <v>947</v>
      </c>
      <c r="H116" s="950"/>
      <c r="I116" s="950"/>
      <c r="J116" s="950"/>
      <c r="K116" s="951"/>
    </row>
    <row r="117" spans="1:11" ht="15.75" thickBot="1" x14ac:dyDescent="0.3">
      <c r="A117" s="1027"/>
      <c r="B117" s="947"/>
      <c r="C117" s="947"/>
      <c r="D117" s="947"/>
      <c r="E117" s="947"/>
      <c r="F117" s="948"/>
      <c r="G117" s="952"/>
      <c r="H117" s="953"/>
      <c r="I117" s="953"/>
      <c r="J117" s="953"/>
      <c r="K117" s="954"/>
    </row>
    <row r="118" spans="1:11" x14ac:dyDescent="0.25">
      <c r="A118" s="933" t="s">
        <v>833</v>
      </c>
      <c r="B118" s="934"/>
      <c r="C118" s="934"/>
      <c r="D118" s="934"/>
      <c r="E118" s="934"/>
      <c r="F118" s="935"/>
      <c r="G118" s="933" t="s">
        <v>834</v>
      </c>
      <c r="H118" s="934"/>
      <c r="I118" s="934"/>
      <c r="J118" s="934"/>
      <c r="K118" s="935"/>
    </row>
    <row r="119" spans="1:11" x14ac:dyDescent="0.25">
      <c r="A119" s="936"/>
      <c r="B119" s="937"/>
      <c r="C119" s="937"/>
      <c r="D119" s="937"/>
      <c r="E119" s="937"/>
      <c r="F119" s="938"/>
      <c r="G119" s="936"/>
      <c r="H119" s="937"/>
      <c r="I119" s="937"/>
      <c r="J119" s="937"/>
      <c r="K119" s="938"/>
    </row>
    <row r="120" spans="1:11" x14ac:dyDescent="0.25">
      <c r="A120" s="936"/>
      <c r="B120" s="937"/>
      <c r="C120" s="937"/>
      <c r="D120" s="937"/>
      <c r="E120" s="937"/>
      <c r="F120" s="938"/>
      <c r="G120" s="936"/>
      <c r="H120" s="937"/>
      <c r="I120" s="937"/>
      <c r="J120" s="937"/>
      <c r="K120" s="938"/>
    </row>
    <row r="121" spans="1:11" x14ac:dyDescent="0.25">
      <c r="A121" s="936"/>
      <c r="B121" s="937"/>
      <c r="C121" s="937"/>
      <c r="D121" s="937"/>
      <c r="E121" s="937"/>
      <c r="F121" s="938"/>
      <c r="G121" s="936"/>
      <c r="H121" s="937"/>
      <c r="I121" s="937"/>
      <c r="J121" s="937"/>
      <c r="K121" s="938"/>
    </row>
    <row r="122" spans="1:11" x14ac:dyDescent="0.25">
      <c r="A122" s="936"/>
      <c r="B122" s="937"/>
      <c r="C122" s="937"/>
      <c r="D122" s="937"/>
      <c r="E122" s="937"/>
      <c r="F122" s="938"/>
      <c r="G122" s="936"/>
      <c r="H122" s="937"/>
      <c r="I122" s="937"/>
      <c r="J122" s="937"/>
      <c r="K122" s="938"/>
    </row>
    <row r="123" spans="1:11" x14ac:dyDescent="0.25">
      <c r="A123" s="936"/>
      <c r="B123" s="937"/>
      <c r="C123" s="937"/>
      <c r="D123" s="937"/>
      <c r="E123" s="937"/>
      <c r="F123" s="938"/>
      <c r="G123" s="936"/>
      <c r="H123" s="937"/>
      <c r="I123" s="937"/>
      <c r="J123" s="937"/>
      <c r="K123" s="938"/>
    </row>
    <row r="124" spans="1:11" x14ac:dyDescent="0.25">
      <c r="A124" s="936"/>
      <c r="B124" s="937"/>
      <c r="C124" s="937"/>
      <c r="D124" s="937"/>
      <c r="E124" s="937"/>
      <c r="F124" s="938"/>
      <c r="G124" s="936"/>
      <c r="H124" s="937"/>
      <c r="I124" s="937"/>
      <c r="J124" s="937"/>
      <c r="K124" s="938"/>
    </row>
    <row r="125" spans="1:11" x14ac:dyDescent="0.25">
      <c r="A125" s="936"/>
      <c r="B125" s="937"/>
      <c r="C125" s="937"/>
      <c r="D125" s="937"/>
      <c r="E125" s="937"/>
      <c r="F125" s="938"/>
      <c r="G125" s="936"/>
      <c r="H125" s="937"/>
      <c r="I125" s="937"/>
      <c r="J125" s="937"/>
      <c r="K125" s="938"/>
    </row>
    <row r="126" spans="1:11" x14ac:dyDescent="0.25">
      <c r="A126" s="936"/>
      <c r="B126" s="937"/>
      <c r="C126" s="937"/>
      <c r="D126" s="937"/>
      <c r="E126" s="937"/>
      <c r="F126" s="938"/>
      <c r="G126" s="936"/>
      <c r="H126" s="937"/>
      <c r="I126" s="937"/>
      <c r="J126" s="937"/>
      <c r="K126" s="938"/>
    </row>
    <row r="127" spans="1:11" x14ac:dyDescent="0.25">
      <c r="A127" s="936"/>
      <c r="B127" s="937"/>
      <c r="C127" s="937"/>
      <c r="D127" s="937"/>
      <c r="E127" s="937"/>
      <c r="F127" s="938"/>
      <c r="G127" s="936"/>
      <c r="H127" s="937"/>
      <c r="I127" s="937"/>
      <c r="J127" s="937"/>
      <c r="K127" s="938"/>
    </row>
    <row r="128" spans="1:11" x14ac:dyDescent="0.25">
      <c r="A128" s="936"/>
      <c r="B128" s="937"/>
      <c r="C128" s="937"/>
      <c r="D128" s="937"/>
      <c r="E128" s="937"/>
      <c r="F128" s="938"/>
      <c r="G128" s="936"/>
      <c r="H128" s="937"/>
      <c r="I128" s="937"/>
      <c r="J128" s="937"/>
      <c r="K128" s="938"/>
    </row>
    <row r="129" spans="1:11" x14ac:dyDescent="0.25">
      <c r="A129" s="936"/>
      <c r="B129" s="937"/>
      <c r="C129" s="937"/>
      <c r="D129" s="937"/>
      <c r="E129" s="937"/>
      <c r="F129" s="938"/>
      <c r="G129" s="936"/>
      <c r="H129" s="937"/>
      <c r="I129" s="937"/>
      <c r="J129" s="937"/>
      <c r="K129" s="938"/>
    </row>
    <row r="130" spans="1:11" x14ac:dyDescent="0.25">
      <c r="A130" s="936"/>
      <c r="B130" s="937"/>
      <c r="C130" s="937"/>
      <c r="D130" s="937"/>
      <c r="E130" s="937"/>
      <c r="F130" s="938"/>
      <c r="G130" s="936"/>
      <c r="H130" s="937"/>
      <c r="I130" s="937"/>
      <c r="J130" s="937"/>
      <c r="K130" s="938"/>
    </row>
    <row r="131" spans="1:11" ht="15.75" thickBot="1" x14ac:dyDescent="0.3">
      <c r="A131" s="936"/>
      <c r="B131" s="937"/>
      <c r="C131" s="937"/>
      <c r="D131" s="937"/>
      <c r="E131" s="937"/>
      <c r="F131" s="938"/>
      <c r="G131" s="936"/>
      <c r="H131" s="937"/>
      <c r="I131" s="937"/>
      <c r="J131" s="937"/>
      <c r="K131" s="938"/>
    </row>
    <row r="132" spans="1:11" x14ac:dyDescent="0.25">
      <c r="A132" s="1026" t="s">
        <v>948</v>
      </c>
      <c r="B132" s="945"/>
      <c r="C132" s="945"/>
      <c r="D132" s="945"/>
      <c r="E132" s="945"/>
      <c r="F132" s="946"/>
      <c r="G132" s="1028" t="s">
        <v>948</v>
      </c>
      <c r="H132" s="950"/>
      <c r="I132" s="950"/>
      <c r="J132" s="950"/>
      <c r="K132" s="951"/>
    </row>
    <row r="133" spans="1:11" ht="15.75" thickBot="1" x14ac:dyDescent="0.3">
      <c r="A133" s="1027"/>
      <c r="B133" s="947"/>
      <c r="C133" s="947"/>
      <c r="D133" s="947"/>
      <c r="E133" s="947"/>
      <c r="F133" s="948"/>
      <c r="G133" s="952"/>
      <c r="H133" s="953"/>
      <c r="I133" s="953"/>
      <c r="J133" s="953"/>
      <c r="K133" s="954"/>
    </row>
    <row r="134" spans="1:11" x14ac:dyDescent="0.25">
      <c r="A134" s="933" t="s">
        <v>837</v>
      </c>
      <c r="B134" s="934"/>
      <c r="C134" s="934"/>
      <c r="D134" s="934"/>
      <c r="E134" s="934"/>
      <c r="F134" s="935"/>
      <c r="G134" s="933"/>
      <c r="H134" s="934"/>
      <c r="I134" s="934"/>
      <c r="J134" s="934"/>
      <c r="K134" s="935"/>
    </row>
    <row r="135" spans="1:11" x14ac:dyDescent="0.25">
      <c r="A135" s="936"/>
      <c r="B135" s="937"/>
      <c r="C135" s="937"/>
      <c r="D135" s="937"/>
      <c r="E135" s="937"/>
      <c r="F135" s="938"/>
      <c r="G135" s="936"/>
      <c r="H135" s="937"/>
      <c r="I135" s="937"/>
      <c r="J135" s="937"/>
      <c r="K135" s="938"/>
    </row>
    <row r="136" spans="1:11" x14ac:dyDescent="0.25">
      <c r="A136" s="936"/>
      <c r="B136" s="937"/>
      <c r="C136" s="937"/>
      <c r="D136" s="937"/>
      <c r="E136" s="937"/>
      <c r="F136" s="938"/>
      <c r="G136" s="936"/>
      <c r="H136" s="937"/>
      <c r="I136" s="937"/>
      <c r="J136" s="937"/>
      <c r="K136" s="938"/>
    </row>
    <row r="137" spans="1:11" x14ac:dyDescent="0.25">
      <c r="A137" s="936"/>
      <c r="B137" s="937"/>
      <c r="C137" s="937"/>
      <c r="D137" s="937"/>
      <c r="E137" s="937"/>
      <c r="F137" s="938"/>
      <c r="G137" s="936"/>
      <c r="H137" s="937"/>
      <c r="I137" s="937"/>
      <c r="J137" s="937"/>
      <c r="K137" s="938"/>
    </row>
    <row r="138" spans="1:11" x14ac:dyDescent="0.25">
      <c r="A138" s="936"/>
      <c r="B138" s="937"/>
      <c r="C138" s="937"/>
      <c r="D138" s="937"/>
      <c r="E138" s="937"/>
      <c r="F138" s="938"/>
      <c r="G138" s="936"/>
      <c r="H138" s="937"/>
      <c r="I138" s="937"/>
      <c r="J138" s="937"/>
      <c r="K138" s="938"/>
    </row>
    <row r="139" spans="1:11" x14ac:dyDescent="0.25">
      <c r="A139" s="936"/>
      <c r="B139" s="937"/>
      <c r="C139" s="937"/>
      <c r="D139" s="937"/>
      <c r="E139" s="937"/>
      <c r="F139" s="938"/>
      <c r="G139" s="936"/>
      <c r="H139" s="937"/>
      <c r="I139" s="937"/>
      <c r="J139" s="937"/>
      <c r="K139" s="938"/>
    </row>
    <row r="140" spans="1:11" x14ac:dyDescent="0.25">
      <c r="A140" s="936"/>
      <c r="B140" s="937"/>
      <c r="C140" s="937"/>
      <c r="D140" s="937"/>
      <c r="E140" s="937"/>
      <c r="F140" s="938"/>
      <c r="G140" s="936"/>
      <c r="H140" s="937"/>
      <c r="I140" s="937"/>
      <c r="J140" s="937"/>
      <c r="K140" s="938"/>
    </row>
    <row r="141" spans="1:11" x14ac:dyDescent="0.25">
      <c r="A141" s="936"/>
      <c r="B141" s="937"/>
      <c r="C141" s="937"/>
      <c r="D141" s="937"/>
      <c r="E141" s="937"/>
      <c r="F141" s="938"/>
      <c r="G141" s="936"/>
      <c r="H141" s="937"/>
      <c r="I141" s="937"/>
      <c r="J141" s="937"/>
      <c r="K141" s="938"/>
    </row>
    <row r="142" spans="1:11" x14ac:dyDescent="0.25">
      <c r="A142" s="936"/>
      <c r="B142" s="937"/>
      <c r="C142" s="937"/>
      <c r="D142" s="937"/>
      <c r="E142" s="937"/>
      <c r="F142" s="938"/>
      <c r="G142" s="936"/>
      <c r="H142" s="937"/>
      <c r="I142" s="937"/>
      <c r="J142" s="937"/>
      <c r="K142" s="938"/>
    </row>
    <row r="143" spans="1:11" x14ac:dyDescent="0.25">
      <c r="A143" s="936"/>
      <c r="B143" s="937"/>
      <c r="C143" s="937"/>
      <c r="D143" s="937"/>
      <c r="E143" s="937"/>
      <c r="F143" s="938"/>
      <c r="G143" s="936"/>
      <c r="H143" s="937"/>
      <c r="I143" s="937"/>
      <c r="J143" s="937"/>
      <c r="K143" s="938"/>
    </row>
    <row r="144" spans="1:11" x14ac:dyDescent="0.25">
      <c r="A144" s="936"/>
      <c r="B144" s="937"/>
      <c r="C144" s="937"/>
      <c r="D144" s="937"/>
      <c r="E144" s="937"/>
      <c r="F144" s="938"/>
      <c r="G144" s="936"/>
      <c r="H144" s="937"/>
      <c r="I144" s="937"/>
      <c r="J144" s="937"/>
      <c r="K144" s="938"/>
    </row>
    <row r="145" spans="1:11" x14ac:dyDescent="0.25">
      <c r="A145" s="936"/>
      <c r="B145" s="937"/>
      <c r="C145" s="937"/>
      <c r="D145" s="937"/>
      <c r="E145" s="937"/>
      <c r="F145" s="938"/>
      <c r="G145" s="936"/>
      <c r="H145" s="937"/>
      <c r="I145" s="937"/>
      <c r="J145" s="937"/>
      <c r="K145" s="938"/>
    </row>
    <row r="146" spans="1:11" x14ac:dyDescent="0.25">
      <c r="A146" s="936"/>
      <c r="B146" s="937"/>
      <c r="C146" s="937"/>
      <c r="D146" s="937"/>
      <c r="E146" s="937"/>
      <c r="F146" s="938"/>
      <c r="G146" s="936"/>
      <c r="H146" s="937"/>
      <c r="I146" s="937"/>
      <c r="J146" s="937"/>
      <c r="K146" s="938"/>
    </row>
    <row r="147" spans="1:11" ht="15.75" thickBot="1" x14ac:dyDescent="0.3">
      <c r="A147" s="936"/>
      <c r="B147" s="937"/>
      <c r="C147" s="937"/>
      <c r="D147" s="937"/>
      <c r="E147" s="937"/>
      <c r="F147" s="938"/>
      <c r="G147" s="936"/>
      <c r="H147" s="937"/>
      <c r="I147" s="937"/>
      <c r="J147" s="937"/>
      <c r="K147" s="938"/>
    </row>
    <row r="148" spans="1:11" x14ac:dyDescent="0.25">
      <c r="A148" s="949" t="s">
        <v>949</v>
      </c>
      <c r="B148" s="950"/>
      <c r="C148" s="950"/>
      <c r="D148" s="950"/>
      <c r="E148" s="950"/>
      <c r="F148" s="951"/>
      <c r="G148" s="949" t="s">
        <v>950</v>
      </c>
      <c r="H148" s="950"/>
      <c r="I148" s="950"/>
      <c r="J148" s="950"/>
      <c r="K148" s="951"/>
    </row>
    <row r="149" spans="1:11" ht="15.75" thickBot="1" x14ac:dyDescent="0.3">
      <c r="A149" s="952"/>
      <c r="B149" s="953"/>
      <c r="C149" s="953"/>
      <c r="D149" s="953"/>
      <c r="E149" s="953"/>
      <c r="F149" s="954"/>
      <c r="G149" s="952"/>
      <c r="H149" s="953"/>
      <c r="I149" s="953"/>
      <c r="J149" s="953"/>
      <c r="K149" s="954"/>
    </row>
    <row r="150" spans="1:11" x14ac:dyDescent="0.25">
      <c r="A150" s="936"/>
      <c r="B150" s="937"/>
      <c r="C150" s="937"/>
      <c r="D150" s="937"/>
      <c r="E150" s="937"/>
      <c r="F150" s="938"/>
      <c r="G150" s="936" t="s">
        <v>659</v>
      </c>
      <c r="H150" s="937"/>
      <c r="I150" s="937"/>
      <c r="J150" s="937"/>
      <c r="K150" s="938"/>
    </row>
    <row r="151" spans="1:11" x14ac:dyDescent="0.25">
      <c r="A151" s="936"/>
      <c r="B151" s="937"/>
      <c r="C151" s="937"/>
      <c r="D151" s="937"/>
      <c r="E151" s="937"/>
      <c r="F151" s="938"/>
      <c r="G151" s="936"/>
      <c r="H151" s="937"/>
      <c r="I151" s="937"/>
      <c r="J151" s="937"/>
      <c r="K151" s="938"/>
    </row>
    <row r="152" spans="1:11" x14ac:dyDescent="0.25">
      <c r="A152" s="936"/>
      <c r="B152" s="937"/>
      <c r="C152" s="937"/>
      <c r="D152" s="937"/>
      <c r="E152" s="937"/>
      <c r="F152" s="938"/>
      <c r="G152" s="936"/>
      <c r="H152" s="937"/>
      <c r="I152" s="937"/>
      <c r="J152" s="937"/>
      <c r="K152" s="938"/>
    </row>
    <row r="153" spans="1:11" x14ac:dyDescent="0.25">
      <c r="A153" s="936"/>
      <c r="B153" s="937"/>
      <c r="C153" s="937"/>
      <c r="D153" s="937"/>
      <c r="E153" s="937"/>
      <c r="F153" s="938"/>
      <c r="G153" s="936"/>
      <c r="H153" s="937"/>
      <c r="I153" s="937"/>
      <c r="J153" s="937"/>
      <c r="K153" s="938"/>
    </row>
    <row r="154" spans="1:11" x14ac:dyDescent="0.25">
      <c r="A154" s="936"/>
      <c r="B154" s="937"/>
      <c r="C154" s="937"/>
      <c r="D154" s="937"/>
      <c r="E154" s="937"/>
      <c r="F154" s="938"/>
      <c r="G154" s="936"/>
      <c r="H154" s="937"/>
      <c r="I154" s="937"/>
      <c r="J154" s="937"/>
      <c r="K154" s="938"/>
    </row>
    <row r="155" spans="1:11" x14ac:dyDescent="0.25">
      <c r="A155" s="936"/>
      <c r="B155" s="937"/>
      <c r="C155" s="937"/>
      <c r="D155" s="937"/>
      <c r="E155" s="937"/>
      <c r="F155" s="938"/>
      <c r="G155" s="936"/>
      <c r="H155" s="937"/>
      <c r="I155" s="937"/>
      <c r="J155" s="937"/>
      <c r="K155" s="938"/>
    </row>
    <row r="156" spans="1:11" x14ac:dyDescent="0.25">
      <c r="A156" s="936"/>
      <c r="B156" s="937"/>
      <c r="C156" s="937"/>
      <c r="D156" s="937"/>
      <c r="E156" s="937"/>
      <c r="F156" s="938"/>
      <c r="G156" s="936"/>
      <c r="H156" s="937"/>
      <c r="I156" s="937"/>
      <c r="J156" s="937"/>
      <c r="K156" s="938"/>
    </row>
    <row r="157" spans="1:11" x14ac:dyDescent="0.25">
      <c r="A157" s="936"/>
      <c r="B157" s="937"/>
      <c r="C157" s="937"/>
      <c r="D157" s="937"/>
      <c r="E157" s="937"/>
      <c r="F157" s="938"/>
      <c r="G157" s="936"/>
      <c r="H157" s="937"/>
      <c r="I157" s="937"/>
      <c r="J157" s="937"/>
      <c r="K157" s="938"/>
    </row>
    <row r="158" spans="1:11" x14ac:dyDescent="0.25">
      <c r="A158" s="936"/>
      <c r="B158" s="937"/>
      <c r="C158" s="937"/>
      <c r="D158" s="937"/>
      <c r="E158" s="937"/>
      <c r="F158" s="938"/>
      <c r="G158" s="936"/>
      <c r="H158" s="937"/>
      <c r="I158" s="937"/>
      <c r="J158" s="937"/>
      <c r="K158" s="938"/>
    </row>
    <row r="159" spans="1:11" x14ac:dyDescent="0.25">
      <c r="A159" s="936"/>
      <c r="B159" s="937"/>
      <c r="C159" s="937"/>
      <c r="D159" s="937"/>
      <c r="E159" s="937"/>
      <c r="F159" s="938"/>
      <c r="G159" s="936"/>
      <c r="H159" s="937"/>
      <c r="I159" s="937"/>
      <c r="J159" s="937"/>
      <c r="K159" s="938"/>
    </row>
    <row r="160" spans="1:11" x14ac:dyDescent="0.25">
      <c r="A160" s="936"/>
      <c r="B160" s="937"/>
      <c r="C160" s="937"/>
      <c r="D160" s="937"/>
      <c r="E160" s="937"/>
      <c r="F160" s="938"/>
      <c r="G160" s="936"/>
      <c r="H160" s="937"/>
      <c r="I160" s="937"/>
      <c r="J160" s="937"/>
      <c r="K160" s="938"/>
    </row>
    <row r="161" spans="1:11" x14ac:dyDescent="0.25">
      <c r="A161" s="936"/>
      <c r="B161" s="937"/>
      <c r="C161" s="937"/>
      <c r="D161" s="937"/>
      <c r="E161" s="937"/>
      <c r="F161" s="938"/>
      <c r="G161" s="936"/>
      <c r="H161" s="937"/>
      <c r="I161" s="937"/>
      <c r="J161" s="937"/>
      <c r="K161" s="938"/>
    </row>
    <row r="162" spans="1:11" x14ac:dyDescent="0.25">
      <c r="A162" s="936"/>
      <c r="B162" s="937"/>
      <c r="C162" s="937"/>
      <c r="D162" s="937"/>
      <c r="E162" s="937"/>
      <c r="F162" s="938"/>
      <c r="G162" s="936"/>
      <c r="H162" s="937"/>
      <c r="I162" s="937"/>
      <c r="J162" s="937"/>
      <c r="K162" s="938"/>
    </row>
    <row r="163" spans="1:11" ht="15.75" thickBot="1" x14ac:dyDescent="0.3">
      <c r="A163" s="936"/>
      <c r="B163" s="937"/>
      <c r="C163" s="937"/>
      <c r="D163" s="937"/>
      <c r="E163" s="937"/>
      <c r="F163" s="938"/>
      <c r="G163" s="936"/>
      <c r="H163" s="937"/>
      <c r="I163" s="937"/>
      <c r="J163" s="937"/>
      <c r="K163" s="938"/>
    </row>
    <row r="164" spans="1:11" x14ac:dyDescent="0.25">
      <c r="A164" s="1026" t="s">
        <v>951</v>
      </c>
      <c r="B164" s="945"/>
      <c r="C164" s="945"/>
      <c r="D164" s="945"/>
      <c r="E164" s="945"/>
      <c r="F164" s="946"/>
      <c r="G164" s="949" t="s">
        <v>952</v>
      </c>
      <c r="H164" s="950"/>
      <c r="I164" s="950"/>
      <c r="J164" s="950"/>
      <c r="K164" s="951"/>
    </row>
    <row r="165" spans="1:11" ht="15.75" thickBot="1" x14ac:dyDescent="0.3">
      <c r="A165" s="1027"/>
      <c r="B165" s="947"/>
      <c r="C165" s="947"/>
      <c r="D165" s="947"/>
      <c r="E165" s="947"/>
      <c r="F165" s="948"/>
      <c r="G165" s="952"/>
      <c r="H165" s="953"/>
      <c r="I165" s="953"/>
      <c r="J165" s="953"/>
      <c r="K165" s="954"/>
    </row>
    <row r="166" spans="1:11" x14ac:dyDescent="0.25">
      <c r="A166" s="933" t="s">
        <v>833</v>
      </c>
      <c r="B166" s="934"/>
      <c r="C166" s="934"/>
      <c r="D166" s="934"/>
      <c r="E166" s="934"/>
      <c r="F166" s="935"/>
      <c r="G166" s="933" t="s">
        <v>834</v>
      </c>
      <c r="H166" s="934"/>
      <c r="I166" s="934"/>
      <c r="J166" s="934"/>
      <c r="K166" s="935"/>
    </row>
    <row r="167" spans="1:11" x14ac:dyDescent="0.25">
      <c r="A167" s="936"/>
      <c r="B167" s="937"/>
      <c r="C167" s="937"/>
      <c r="D167" s="937"/>
      <c r="E167" s="937"/>
      <c r="F167" s="938"/>
      <c r="G167" s="936"/>
      <c r="H167" s="937"/>
      <c r="I167" s="937"/>
      <c r="J167" s="937"/>
      <c r="K167" s="938"/>
    </row>
    <row r="168" spans="1:11" x14ac:dyDescent="0.25">
      <c r="A168" s="936"/>
      <c r="B168" s="937"/>
      <c r="C168" s="937"/>
      <c r="D168" s="937"/>
      <c r="E168" s="937"/>
      <c r="F168" s="938"/>
      <c r="G168" s="936"/>
      <c r="H168" s="937"/>
      <c r="I168" s="937"/>
      <c r="J168" s="937"/>
      <c r="K168" s="938"/>
    </row>
    <row r="169" spans="1:11" x14ac:dyDescent="0.25">
      <c r="A169" s="936"/>
      <c r="B169" s="937"/>
      <c r="C169" s="937"/>
      <c r="D169" s="937"/>
      <c r="E169" s="937"/>
      <c r="F169" s="938"/>
      <c r="G169" s="936"/>
      <c r="H169" s="937"/>
      <c r="I169" s="937"/>
      <c r="J169" s="937"/>
      <c r="K169" s="938"/>
    </row>
    <row r="170" spans="1:11" x14ac:dyDescent="0.25">
      <c r="A170" s="936"/>
      <c r="B170" s="937"/>
      <c r="C170" s="937"/>
      <c r="D170" s="937"/>
      <c r="E170" s="937"/>
      <c r="F170" s="938"/>
      <c r="G170" s="936"/>
      <c r="H170" s="937"/>
      <c r="I170" s="937"/>
      <c r="J170" s="937"/>
      <c r="K170" s="938"/>
    </row>
    <row r="171" spans="1:11" x14ac:dyDescent="0.25">
      <c r="A171" s="936"/>
      <c r="B171" s="937"/>
      <c r="C171" s="937"/>
      <c r="D171" s="937"/>
      <c r="E171" s="937"/>
      <c r="F171" s="938"/>
      <c r="G171" s="936"/>
      <c r="H171" s="937"/>
      <c r="I171" s="937"/>
      <c r="J171" s="937"/>
      <c r="K171" s="938"/>
    </row>
    <row r="172" spans="1:11" x14ac:dyDescent="0.25">
      <c r="A172" s="936"/>
      <c r="B172" s="937"/>
      <c r="C172" s="937"/>
      <c r="D172" s="937"/>
      <c r="E172" s="937"/>
      <c r="F172" s="938"/>
      <c r="G172" s="936"/>
      <c r="H172" s="937"/>
      <c r="I172" s="937"/>
      <c r="J172" s="937"/>
      <c r="K172" s="938"/>
    </row>
    <row r="173" spans="1:11" x14ac:dyDescent="0.25">
      <c r="A173" s="936"/>
      <c r="B173" s="937"/>
      <c r="C173" s="937"/>
      <c r="D173" s="937"/>
      <c r="E173" s="937"/>
      <c r="F173" s="938"/>
      <c r="G173" s="936"/>
      <c r="H173" s="937"/>
      <c r="I173" s="937"/>
      <c r="J173" s="937"/>
      <c r="K173" s="938"/>
    </row>
    <row r="174" spans="1:11" x14ac:dyDescent="0.25">
      <c r="A174" s="936"/>
      <c r="B174" s="937"/>
      <c r="C174" s="937"/>
      <c r="D174" s="937"/>
      <c r="E174" s="937"/>
      <c r="F174" s="938"/>
      <c r="G174" s="936"/>
      <c r="H174" s="937"/>
      <c r="I174" s="937"/>
      <c r="J174" s="937"/>
      <c r="K174" s="938"/>
    </row>
    <row r="175" spans="1:11" x14ac:dyDescent="0.25">
      <c r="A175" s="936"/>
      <c r="B175" s="937"/>
      <c r="C175" s="937"/>
      <c r="D175" s="937"/>
      <c r="E175" s="937"/>
      <c r="F175" s="938"/>
      <c r="G175" s="936"/>
      <c r="H175" s="937"/>
      <c r="I175" s="937"/>
      <c r="J175" s="937"/>
      <c r="K175" s="938"/>
    </row>
    <row r="176" spans="1:11" x14ac:dyDescent="0.25">
      <c r="A176" s="936"/>
      <c r="B176" s="937"/>
      <c r="C176" s="937"/>
      <c r="D176" s="937"/>
      <c r="E176" s="937"/>
      <c r="F176" s="938"/>
      <c r="G176" s="936"/>
      <c r="H176" s="937"/>
      <c r="I176" s="937"/>
      <c r="J176" s="937"/>
      <c r="K176" s="938"/>
    </row>
    <row r="177" spans="1:11" x14ac:dyDescent="0.25">
      <c r="A177" s="936"/>
      <c r="B177" s="937"/>
      <c r="C177" s="937"/>
      <c r="D177" s="937"/>
      <c r="E177" s="937"/>
      <c r="F177" s="938"/>
      <c r="G177" s="936"/>
      <c r="H177" s="937"/>
      <c r="I177" s="937"/>
      <c r="J177" s="937"/>
      <c r="K177" s="938"/>
    </row>
    <row r="178" spans="1:11" x14ac:dyDescent="0.25">
      <c r="A178" s="936"/>
      <c r="B178" s="937"/>
      <c r="C178" s="937"/>
      <c r="D178" s="937"/>
      <c r="E178" s="937"/>
      <c r="F178" s="938"/>
      <c r="G178" s="936"/>
      <c r="H178" s="937"/>
      <c r="I178" s="937"/>
      <c r="J178" s="937"/>
      <c r="K178" s="938"/>
    </row>
    <row r="179" spans="1:11" ht="15.75" thickBot="1" x14ac:dyDescent="0.3">
      <c r="A179" s="936"/>
      <c r="B179" s="937"/>
      <c r="C179" s="937"/>
      <c r="D179" s="937"/>
      <c r="E179" s="937"/>
      <c r="F179" s="938"/>
      <c r="G179" s="936"/>
      <c r="H179" s="937"/>
      <c r="I179" s="937"/>
      <c r="J179" s="937"/>
      <c r="K179" s="938"/>
    </row>
    <row r="180" spans="1:11" x14ac:dyDescent="0.25">
      <c r="A180" s="1026" t="s">
        <v>953</v>
      </c>
      <c r="B180" s="945"/>
      <c r="C180" s="945"/>
      <c r="D180" s="945"/>
      <c r="E180" s="945"/>
      <c r="F180" s="946"/>
      <c r="G180" s="949" t="s">
        <v>954</v>
      </c>
      <c r="H180" s="950"/>
      <c r="I180" s="950"/>
      <c r="J180" s="950"/>
      <c r="K180" s="951"/>
    </row>
    <row r="181" spans="1:11" ht="15.75" thickBot="1" x14ac:dyDescent="0.3">
      <c r="A181" s="1027"/>
      <c r="B181" s="947"/>
      <c r="C181" s="947"/>
      <c r="D181" s="947"/>
      <c r="E181" s="947"/>
      <c r="F181" s="948"/>
      <c r="G181" s="952"/>
      <c r="H181" s="953"/>
      <c r="I181" s="953"/>
      <c r="J181" s="953"/>
      <c r="K181" s="954"/>
    </row>
    <row r="182" spans="1:11" x14ac:dyDescent="0.25">
      <c r="A182" s="933" t="s">
        <v>837</v>
      </c>
      <c r="B182" s="934"/>
      <c r="C182" s="934"/>
      <c r="D182" s="934"/>
      <c r="E182" s="934"/>
      <c r="F182" s="935"/>
      <c r="G182" s="933" t="s">
        <v>838</v>
      </c>
      <c r="H182" s="934"/>
      <c r="I182" s="934"/>
      <c r="J182" s="934"/>
      <c r="K182" s="935"/>
    </row>
    <row r="183" spans="1:11" x14ac:dyDescent="0.25">
      <c r="A183" s="936"/>
      <c r="B183" s="937"/>
      <c r="C183" s="937"/>
      <c r="D183" s="937"/>
      <c r="E183" s="937"/>
      <c r="F183" s="938"/>
      <c r="G183" s="936"/>
      <c r="H183" s="937"/>
      <c r="I183" s="937"/>
      <c r="J183" s="937"/>
      <c r="K183" s="938"/>
    </row>
    <row r="184" spans="1:11" x14ac:dyDescent="0.25">
      <c r="A184" s="936"/>
      <c r="B184" s="937"/>
      <c r="C184" s="937"/>
      <c r="D184" s="937"/>
      <c r="E184" s="937"/>
      <c r="F184" s="938"/>
      <c r="G184" s="936"/>
      <c r="H184" s="937"/>
      <c r="I184" s="937"/>
      <c r="J184" s="937"/>
      <c r="K184" s="938"/>
    </row>
    <row r="185" spans="1:11" x14ac:dyDescent="0.25">
      <c r="A185" s="936"/>
      <c r="B185" s="937"/>
      <c r="C185" s="937"/>
      <c r="D185" s="937"/>
      <c r="E185" s="937"/>
      <c r="F185" s="938"/>
      <c r="G185" s="936"/>
      <c r="H185" s="937"/>
      <c r="I185" s="937"/>
      <c r="J185" s="937"/>
      <c r="K185" s="938"/>
    </row>
    <row r="186" spans="1:11" x14ac:dyDescent="0.25">
      <c r="A186" s="936"/>
      <c r="B186" s="937"/>
      <c r="C186" s="937"/>
      <c r="D186" s="937"/>
      <c r="E186" s="937"/>
      <c r="F186" s="938"/>
      <c r="G186" s="936"/>
      <c r="H186" s="937"/>
      <c r="I186" s="937"/>
      <c r="J186" s="937"/>
      <c r="K186" s="938"/>
    </row>
    <row r="187" spans="1:11" x14ac:dyDescent="0.25">
      <c r="A187" s="936"/>
      <c r="B187" s="937"/>
      <c r="C187" s="937"/>
      <c r="D187" s="937"/>
      <c r="E187" s="937"/>
      <c r="F187" s="938"/>
      <c r="G187" s="936"/>
      <c r="H187" s="937"/>
      <c r="I187" s="937"/>
      <c r="J187" s="937"/>
      <c r="K187" s="938"/>
    </row>
    <row r="188" spans="1:11" x14ac:dyDescent="0.25">
      <c r="A188" s="936"/>
      <c r="B188" s="937"/>
      <c r="C188" s="937"/>
      <c r="D188" s="937"/>
      <c r="E188" s="937"/>
      <c r="F188" s="938"/>
      <c r="G188" s="936"/>
      <c r="H188" s="937"/>
      <c r="I188" s="937"/>
      <c r="J188" s="937"/>
      <c r="K188" s="938"/>
    </row>
    <row r="189" spans="1:11" x14ac:dyDescent="0.25">
      <c r="A189" s="936"/>
      <c r="B189" s="937"/>
      <c r="C189" s="937"/>
      <c r="D189" s="937"/>
      <c r="E189" s="937"/>
      <c r="F189" s="938"/>
      <c r="G189" s="936"/>
      <c r="H189" s="937"/>
      <c r="I189" s="937"/>
      <c r="J189" s="937"/>
      <c r="K189" s="938"/>
    </row>
    <row r="190" spans="1:11" x14ac:dyDescent="0.25">
      <c r="A190" s="936"/>
      <c r="B190" s="937"/>
      <c r="C190" s="937"/>
      <c r="D190" s="937"/>
      <c r="E190" s="937"/>
      <c r="F190" s="938"/>
      <c r="G190" s="936"/>
      <c r="H190" s="937"/>
      <c r="I190" s="937"/>
      <c r="J190" s="937"/>
      <c r="K190" s="938"/>
    </row>
    <row r="191" spans="1:11" x14ac:dyDescent="0.25">
      <c r="A191" s="936"/>
      <c r="B191" s="937"/>
      <c r="C191" s="937"/>
      <c r="D191" s="937"/>
      <c r="E191" s="937"/>
      <c r="F191" s="938"/>
      <c r="G191" s="936"/>
      <c r="H191" s="937"/>
      <c r="I191" s="937"/>
      <c r="J191" s="937"/>
      <c r="K191" s="938"/>
    </row>
    <row r="192" spans="1:11" x14ac:dyDescent="0.25">
      <c r="A192" s="936"/>
      <c r="B192" s="937"/>
      <c r="C192" s="937"/>
      <c r="D192" s="937"/>
      <c r="E192" s="937"/>
      <c r="F192" s="938"/>
      <c r="G192" s="936"/>
      <c r="H192" s="937"/>
      <c r="I192" s="937"/>
      <c r="J192" s="937"/>
      <c r="K192" s="938"/>
    </row>
    <row r="193" spans="1:11" x14ac:dyDescent="0.25">
      <c r="A193" s="936"/>
      <c r="B193" s="937"/>
      <c r="C193" s="937"/>
      <c r="D193" s="937"/>
      <c r="E193" s="937"/>
      <c r="F193" s="938"/>
      <c r="G193" s="936"/>
      <c r="H193" s="937"/>
      <c r="I193" s="937"/>
      <c r="J193" s="937"/>
      <c r="K193" s="938"/>
    </row>
    <row r="194" spans="1:11" x14ac:dyDescent="0.25">
      <c r="A194" s="936"/>
      <c r="B194" s="937"/>
      <c r="C194" s="937"/>
      <c r="D194" s="937"/>
      <c r="E194" s="937"/>
      <c r="F194" s="938"/>
      <c r="G194" s="936"/>
      <c r="H194" s="937"/>
      <c r="I194" s="937"/>
      <c r="J194" s="937"/>
      <c r="K194" s="938"/>
    </row>
    <row r="195" spans="1:11" ht="15.75" thickBot="1" x14ac:dyDescent="0.3">
      <c r="A195" s="936"/>
      <c r="B195" s="937"/>
      <c r="C195" s="937"/>
      <c r="D195" s="937"/>
      <c r="E195" s="937"/>
      <c r="F195" s="938"/>
      <c r="G195" s="936"/>
      <c r="H195" s="937"/>
      <c r="I195" s="937"/>
      <c r="J195" s="937"/>
      <c r="K195" s="938"/>
    </row>
    <row r="196" spans="1:11" x14ac:dyDescent="0.25">
      <c r="A196" s="949" t="s">
        <v>955</v>
      </c>
      <c r="B196" s="950"/>
      <c r="C196" s="950"/>
      <c r="D196" s="950"/>
      <c r="E196" s="950"/>
      <c r="F196" s="951"/>
      <c r="G196" s="949" t="s">
        <v>956</v>
      </c>
      <c r="H196" s="950"/>
      <c r="I196" s="950"/>
      <c r="J196" s="950"/>
      <c r="K196" s="951"/>
    </row>
    <row r="197" spans="1:11" ht="15.75" thickBot="1" x14ac:dyDescent="0.3">
      <c r="A197" s="952"/>
      <c r="B197" s="953"/>
      <c r="C197" s="953"/>
      <c r="D197" s="953"/>
      <c r="E197" s="953"/>
      <c r="F197" s="954"/>
      <c r="G197" s="952"/>
      <c r="H197" s="953"/>
      <c r="I197" s="953"/>
      <c r="J197" s="953"/>
      <c r="K197" s="954"/>
    </row>
    <row r="198" spans="1:11" x14ac:dyDescent="0.25">
      <c r="A198" s="936" t="s">
        <v>658</v>
      </c>
      <c r="B198" s="937"/>
      <c r="C198" s="937"/>
      <c r="D198" s="937"/>
      <c r="E198" s="937"/>
      <c r="F198" s="938"/>
      <c r="G198" s="936" t="s">
        <v>659</v>
      </c>
      <c r="H198" s="937"/>
      <c r="I198" s="937"/>
      <c r="J198" s="937"/>
      <c r="K198" s="938"/>
    </row>
    <row r="199" spans="1:11" x14ac:dyDescent="0.25">
      <c r="A199" s="936"/>
      <c r="B199" s="937"/>
      <c r="C199" s="937"/>
      <c r="D199" s="937"/>
      <c r="E199" s="937"/>
      <c r="F199" s="938"/>
      <c r="G199" s="936"/>
      <c r="H199" s="937"/>
      <c r="I199" s="937"/>
      <c r="J199" s="937"/>
      <c r="K199" s="938"/>
    </row>
    <row r="200" spans="1:11" x14ac:dyDescent="0.25">
      <c r="A200" s="936"/>
      <c r="B200" s="937"/>
      <c r="C200" s="937"/>
      <c r="D200" s="937"/>
      <c r="E200" s="937"/>
      <c r="F200" s="938"/>
      <c r="G200" s="936"/>
      <c r="H200" s="937"/>
      <c r="I200" s="937"/>
      <c r="J200" s="937"/>
      <c r="K200" s="938"/>
    </row>
    <row r="201" spans="1:11" x14ac:dyDescent="0.25">
      <c r="A201" s="936"/>
      <c r="B201" s="937"/>
      <c r="C201" s="937"/>
      <c r="D201" s="937"/>
      <c r="E201" s="937"/>
      <c r="F201" s="938"/>
      <c r="G201" s="936"/>
      <c r="H201" s="937"/>
      <c r="I201" s="937"/>
      <c r="J201" s="937"/>
      <c r="K201" s="938"/>
    </row>
    <row r="202" spans="1:11" x14ac:dyDescent="0.25">
      <c r="A202" s="936"/>
      <c r="B202" s="937"/>
      <c r="C202" s="937"/>
      <c r="D202" s="937"/>
      <c r="E202" s="937"/>
      <c r="F202" s="938"/>
      <c r="G202" s="936"/>
      <c r="H202" s="937"/>
      <c r="I202" s="937"/>
      <c r="J202" s="937"/>
      <c r="K202" s="938"/>
    </row>
    <row r="203" spans="1:11" x14ac:dyDescent="0.25">
      <c r="A203" s="936"/>
      <c r="B203" s="937"/>
      <c r="C203" s="937"/>
      <c r="D203" s="937"/>
      <c r="E203" s="937"/>
      <c r="F203" s="938"/>
      <c r="G203" s="936"/>
      <c r="H203" s="937"/>
      <c r="I203" s="937"/>
      <c r="J203" s="937"/>
      <c r="K203" s="938"/>
    </row>
    <row r="204" spans="1:11" x14ac:dyDescent="0.25">
      <c r="A204" s="936"/>
      <c r="B204" s="937"/>
      <c r="C204" s="937"/>
      <c r="D204" s="937"/>
      <c r="E204" s="937"/>
      <c r="F204" s="938"/>
      <c r="G204" s="936"/>
      <c r="H204" s="937"/>
      <c r="I204" s="937"/>
      <c r="J204" s="937"/>
      <c r="K204" s="938"/>
    </row>
    <row r="205" spans="1:11" x14ac:dyDescent="0.25">
      <c r="A205" s="936"/>
      <c r="B205" s="937"/>
      <c r="C205" s="937"/>
      <c r="D205" s="937"/>
      <c r="E205" s="937"/>
      <c r="F205" s="938"/>
      <c r="G205" s="936"/>
      <c r="H205" s="937"/>
      <c r="I205" s="937"/>
      <c r="J205" s="937"/>
      <c r="K205" s="938"/>
    </row>
    <row r="206" spans="1:11" x14ac:dyDescent="0.25">
      <c r="A206" s="936"/>
      <c r="B206" s="937"/>
      <c r="C206" s="937"/>
      <c r="D206" s="937"/>
      <c r="E206" s="937"/>
      <c r="F206" s="938"/>
      <c r="G206" s="936"/>
      <c r="H206" s="937"/>
      <c r="I206" s="937"/>
      <c r="J206" s="937"/>
      <c r="K206" s="938"/>
    </row>
    <row r="207" spans="1:11" x14ac:dyDescent="0.25">
      <c r="A207" s="936"/>
      <c r="B207" s="937"/>
      <c r="C207" s="937"/>
      <c r="D207" s="937"/>
      <c r="E207" s="937"/>
      <c r="F207" s="938"/>
      <c r="G207" s="936"/>
      <c r="H207" s="937"/>
      <c r="I207" s="937"/>
      <c r="J207" s="937"/>
      <c r="K207" s="938"/>
    </row>
    <row r="208" spans="1:11" x14ac:dyDescent="0.25">
      <c r="A208" s="936"/>
      <c r="B208" s="937"/>
      <c r="C208" s="937"/>
      <c r="D208" s="937"/>
      <c r="E208" s="937"/>
      <c r="F208" s="938"/>
      <c r="G208" s="936"/>
      <c r="H208" s="937"/>
      <c r="I208" s="937"/>
      <c r="J208" s="937"/>
      <c r="K208" s="938"/>
    </row>
    <row r="209" spans="1:11" x14ac:dyDescent="0.25">
      <c r="A209" s="936"/>
      <c r="B209" s="937"/>
      <c r="C209" s="937"/>
      <c r="D209" s="937"/>
      <c r="E209" s="937"/>
      <c r="F209" s="938"/>
      <c r="G209" s="936"/>
      <c r="H209" s="937"/>
      <c r="I209" s="937"/>
      <c r="J209" s="937"/>
      <c r="K209" s="938"/>
    </row>
    <row r="210" spans="1:11" x14ac:dyDescent="0.25">
      <c r="A210" s="936"/>
      <c r="B210" s="937"/>
      <c r="C210" s="937"/>
      <c r="D210" s="937"/>
      <c r="E210" s="937"/>
      <c r="F210" s="938"/>
      <c r="G210" s="936"/>
      <c r="H210" s="937"/>
      <c r="I210" s="937"/>
      <c r="J210" s="937"/>
      <c r="K210" s="938"/>
    </row>
    <row r="211" spans="1:11" ht="15.75" thickBot="1" x14ac:dyDescent="0.3">
      <c r="A211" s="936"/>
      <c r="B211" s="937"/>
      <c r="C211" s="937"/>
      <c r="D211" s="937"/>
      <c r="E211" s="937"/>
      <c r="F211" s="938"/>
      <c r="G211" s="936"/>
      <c r="H211" s="937"/>
      <c r="I211" s="937"/>
      <c r="J211" s="937"/>
      <c r="K211" s="938"/>
    </row>
    <row r="212" spans="1:11" x14ac:dyDescent="0.25">
      <c r="A212" s="1026" t="s">
        <v>957</v>
      </c>
      <c r="B212" s="945"/>
      <c r="C212" s="945"/>
      <c r="D212" s="945"/>
      <c r="E212" s="945"/>
      <c r="F212" s="946"/>
      <c r="G212" s="949" t="s">
        <v>958</v>
      </c>
      <c r="H212" s="950"/>
      <c r="I212" s="950"/>
      <c r="J212" s="950"/>
      <c r="K212" s="951"/>
    </row>
    <row r="213" spans="1:11" ht="15.75" thickBot="1" x14ac:dyDescent="0.3">
      <c r="A213" s="1027"/>
      <c r="B213" s="947"/>
      <c r="C213" s="947"/>
      <c r="D213" s="947"/>
      <c r="E213" s="947"/>
      <c r="F213" s="948"/>
      <c r="G213" s="952"/>
      <c r="H213" s="953"/>
      <c r="I213" s="953"/>
      <c r="J213" s="953"/>
      <c r="K213" s="954"/>
    </row>
    <row r="214" spans="1:11" x14ac:dyDescent="0.25">
      <c r="A214" s="933" t="s">
        <v>833</v>
      </c>
      <c r="B214" s="934"/>
      <c r="C214" s="934"/>
      <c r="D214" s="934"/>
      <c r="E214" s="934"/>
      <c r="F214" s="935"/>
      <c r="G214" s="933" t="s">
        <v>834</v>
      </c>
      <c r="H214" s="934"/>
      <c r="I214" s="934"/>
      <c r="J214" s="934"/>
      <c r="K214" s="935"/>
    </row>
    <row r="215" spans="1:11" x14ac:dyDescent="0.25">
      <c r="A215" s="936"/>
      <c r="B215" s="937"/>
      <c r="C215" s="937"/>
      <c r="D215" s="937"/>
      <c r="E215" s="937"/>
      <c r="F215" s="938"/>
      <c r="G215" s="936"/>
      <c r="H215" s="937"/>
      <c r="I215" s="937"/>
      <c r="J215" s="937"/>
      <c r="K215" s="938"/>
    </row>
    <row r="216" spans="1:11" x14ac:dyDescent="0.25">
      <c r="A216" s="936"/>
      <c r="B216" s="937"/>
      <c r="C216" s="937"/>
      <c r="D216" s="937"/>
      <c r="E216" s="937"/>
      <c r="F216" s="938"/>
      <c r="G216" s="936"/>
      <c r="H216" s="937"/>
      <c r="I216" s="937"/>
      <c r="J216" s="937"/>
      <c r="K216" s="938"/>
    </row>
    <row r="217" spans="1:11" x14ac:dyDescent="0.25">
      <c r="A217" s="936"/>
      <c r="B217" s="937"/>
      <c r="C217" s="937"/>
      <c r="D217" s="937"/>
      <c r="E217" s="937"/>
      <c r="F217" s="938"/>
      <c r="G217" s="936"/>
      <c r="H217" s="937"/>
      <c r="I217" s="937"/>
      <c r="J217" s="937"/>
      <c r="K217" s="938"/>
    </row>
    <row r="218" spans="1:11" x14ac:dyDescent="0.25">
      <c r="A218" s="936"/>
      <c r="B218" s="937"/>
      <c r="C218" s="937"/>
      <c r="D218" s="937"/>
      <c r="E218" s="937"/>
      <c r="F218" s="938"/>
      <c r="G218" s="936"/>
      <c r="H218" s="937"/>
      <c r="I218" s="937"/>
      <c r="J218" s="937"/>
      <c r="K218" s="938"/>
    </row>
    <row r="219" spans="1:11" x14ac:dyDescent="0.25">
      <c r="A219" s="936"/>
      <c r="B219" s="937"/>
      <c r="C219" s="937"/>
      <c r="D219" s="937"/>
      <c r="E219" s="937"/>
      <c r="F219" s="938"/>
      <c r="G219" s="936"/>
      <c r="H219" s="937"/>
      <c r="I219" s="937"/>
      <c r="J219" s="937"/>
      <c r="K219" s="938"/>
    </row>
    <row r="220" spans="1:11" x14ac:dyDescent="0.25">
      <c r="A220" s="936"/>
      <c r="B220" s="937"/>
      <c r="C220" s="937"/>
      <c r="D220" s="937"/>
      <c r="E220" s="937"/>
      <c r="F220" s="938"/>
      <c r="G220" s="936"/>
      <c r="H220" s="937"/>
      <c r="I220" s="937"/>
      <c r="J220" s="937"/>
      <c r="K220" s="938"/>
    </row>
    <row r="221" spans="1:11" x14ac:dyDescent="0.25">
      <c r="A221" s="936"/>
      <c r="B221" s="937"/>
      <c r="C221" s="937"/>
      <c r="D221" s="937"/>
      <c r="E221" s="937"/>
      <c r="F221" s="938"/>
      <c r="G221" s="936"/>
      <c r="H221" s="937"/>
      <c r="I221" s="937"/>
      <c r="J221" s="937"/>
      <c r="K221" s="938"/>
    </row>
    <row r="222" spans="1:11" x14ac:dyDescent="0.25">
      <c r="A222" s="936"/>
      <c r="B222" s="937"/>
      <c r="C222" s="937"/>
      <c r="D222" s="937"/>
      <c r="E222" s="937"/>
      <c r="F222" s="938"/>
      <c r="G222" s="936"/>
      <c r="H222" s="937"/>
      <c r="I222" s="937"/>
      <c r="J222" s="937"/>
      <c r="K222" s="938"/>
    </row>
    <row r="223" spans="1:11" x14ac:dyDescent="0.25">
      <c r="A223" s="936"/>
      <c r="B223" s="937"/>
      <c r="C223" s="937"/>
      <c r="D223" s="937"/>
      <c r="E223" s="937"/>
      <c r="F223" s="938"/>
      <c r="G223" s="936"/>
      <c r="H223" s="937"/>
      <c r="I223" s="937"/>
      <c r="J223" s="937"/>
      <c r="K223" s="938"/>
    </row>
    <row r="224" spans="1:11" x14ac:dyDescent="0.25">
      <c r="A224" s="936"/>
      <c r="B224" s="937"/>
      <c r="C224" s="937"/>
      <c r="D224" s="937"/>
      <c r="E224" s="937"/>
      <c r="F224" s="938"/>
      <c r="G224" s="936"/>
      <c r="H224" s="937"/>
      <c r="I224" s="937"/>
      <c r="J224" s="937"/>
      <c r="K224" s="938"/>
    </row>
    <row r="225" spans="1:11" x14ac:dyDescent="0.25">
      <c r="A225" s="936"/>
      <c r="B225" s="937"/>
      <c r="C225" s="937"/>
      <c r="D225" s="937"/>
      <c r="E225" s="937"/>
      <c r="F225" s="938"/>
      <c r="G225" s="936"/>
      <c r="H225" s="937"/>
      <c r="I225" s="937"/>
      <c r="J225" s="937"/>
      <c r="K225" s="938"/>
    </row>
    <row r="226" spans="1:11" x14ac:dyDescent="0.25">
      <c r="A226" s="936"/>
      <c r="B226" s="937"/>
      <c r="C226" s="937"/>
      <c r="D226" s="937"/>
      <c r="E226" s="937"/>
      <c r="F226" s="938"/>
      <c r="G226" s="936"/>
      <c r="H226" s="937"/>
      <c r="I226" s="937"/>
      <c r="J226" s="937"/>
      <c r="K226" s="938"/>
    </row>
    <row r="227" spans="1:11" ht="15.75" thickBot="1" x14ac:dyDescent="0.3">
      <c r="A227" s="936"/>
      <c r="B227" s="937"/>
      <c r="C227" s="937"/>
      <c r="D227" s="937"/>
      <c r="E227" s="937"/>
      <c r="F227" s="938"/>
      <c r="G227" s="936"/>
      <c r="H227" s="937"/>
      <c r="I227" s="937"/>
      <c r="J227" s="937"/>
      <c r="K227" s="938"/>
    </row>
    <row r="228" spans="1:11" x14ac:dyDescent="0.25">
      <c r="A228" s="1026" t="s">
        <v>959</v>
      </c>
      <c r="B228" s="945"/>
      <c r="C228" s="945"/>
      <c r="D228" s="945"/>
      <c r="E228" s="945"/>
      <c r="F228" s="946"/>
      <c r="G228" s="1028" t="s">
        <v>959</v>
      </c>
      <c r="H228" s="950"/>
      <c r="I228" s="950"/>
      <c r="J228" s="950"/>
      <c r="K228" s="951"/>
    </row>
    <row r="229" spans="1:11" ht="15.75" thickBot="1" x14ac:dyDescent="0.3">
      <c r="A229" s="1027"/>
      <c r="B229" s="947"/>
      <c r="C229" s="947"/>
      <c r="D229" s="947"/>
      <c r="E229" s="947"/>
      <c r="F229" s="948"/>
      <c r="G229" s="952"/>
      <c r="H229" s="953"/>
      <c r="I229" s="953"/>
      <c r="J229" s="953"/>
      <c r="K229" s="954"/>
    </row>
    <row r="230" spans="1:11" x14ac:dyDescent="0.25">
      <c r="A230" s="933" t="s">
        <v>837</v>
      </c>
      <c r="B230" s="934"/>
      <c r="C230" s="934"/>
      <c r="D230" s="934"/>
      <c r="E230" s="934"/>
      <c r="F230" s="935"/>
      <c r="G230" s="933" t="s">
        <v>838</v>
      </c>
      <c r="H230" s="934"/>
      <c r="I230" s="934"/>
      <c r="J230" s="934"/>
      <c r="K230" s="935"/>
    </row>
    <row r="231" spans="1:11" x14ac:dyDescent="0.25">
      <c r="A231" s="936"/>
      <c r="B231" s="937"/>
      <c r="C231" s="937"/>
      <c r="D231" s="937"/>
      <c r="E231" s="937"/>
      <c r="F231" s="938"/>
      <c r="G231" s="936"/>
      <c r="H231" s="937"/>
      <c r="I231" s="937"/>
      <c r="J231" s="937"/>
      <c r="K231" s="938"/>
    </row>
    <row r="232" spans="1:11" x14ac:dyDescent="0.25">
      <c r="A232" s="936"/>
      <c r="B232" s="937"/>
      <c r="C232" s="937"/>
      <c r="D232" s="937"/>
      <c r="E232" s="937"/>
      <c r="F232" s="938"/>
      <c r="G232" s="936"/>
      <c r="H232" s="937"/>
      <c r="I232" s="937"/>
      <c r="J232" s="937"/>
      <c r="K232" s="938"/>
    </row>
    <row r="233" spans="1:11" x14ac:dyDescent="0.25">
      <c r="A233" s="936"/>
      <c r="B233" s="937"/>
      <c r="C233" s="937"/>
      <c r="D233" s="937"/>
      <c r="E233" s="937"/>
      <c r="F233" s="938"/>
      <c r="G233" s="936"/>
      <c r="H233" s="937"/>
      <c r="I233" s="937"/>
      <c r="J233" s="937"/>
      <c r="K233" s="938"/>
    </row>
    <row r="234" spans="1:11" x14ac:dyDescent="0.25">
      <c r="A234" s="936"/>
      <c r="B234" s="937"/>
      <c r="C234" s="937"/>
      <c r="D234" s="937"/>
      <c r="E234" s="937"/>
      <c r="F234" s="938"/>
      <c r="G234" s="936"/>
      <c r="H234" s="937"/>
      <c r="I234" s="937"/>
      <c r="J234" s="937"/>
      <c r="K234" s="938"/>
    </row>
    <row r="235" spans="1:11" x14ac:dyDescent="0.25">
      <c r="A235" s="936"/>
      <c r="B235" s="937"/>
      <c r="C235" s="937"/>
      <c r="D235" s="937"/>
      <c r="E235" s="937"/>
      <c r="F235" s="938"/>
      <c r="G235" s="936"/>
      <c r="H235" s="937"/>
      <c r="I235" s="937"/>
      <c r="J235" s="937"/>
      <c r="K235" s="938"/>
    </row>
    <row r="236" spans="1:11" x14ac:dyDescent="0.25">
      <c r="A236" s="936"/>
      <c r="B236" s="937"/>
      <c r="C236" s="937"/>
      <c r="D236" s="937"/>
      <c r="E236" s="937"/>
      <c r="F236" s="938"/>
      <c r="G236" s="936"/>
      <c r="H236" s="937"/>
      <c r="I236" s="937"/>
      <c r="J236" s="937"/>
      <c r="K236" s="938"/>
    </row>
    <row r="237" spans="1:11" x14ac:dyDescent="0.25">
      <c r="A237" s="936"/>
      <c r="B237" s="937"/>
      <c r="C237" s="937"/>
      <c r="D237" s="937"/>
      <c r="E237" s="937"/>
      <c r="F237" s="938"/>
      <c r="G237" s="936"/>
      <c r="H237" s="937"/>
      <c r="I237" s="937"/>
      <c r="J237" s="937"/>
      <c r="K237" s="938"/>
    </row>
    <row r="238" spans="1:11" x14ac:dyDescent="0.25">
      <c r="A238" s="936"/>
      <c r="B238" s="937"/>
      <c r="C238" s="937"/>
      <c r="D238" s="937"/>
      <c r="E238" s="937"/>
      <c r="F238" s="938"/>
      <c r="G238" s="936"/>
      <c r="H238" s="937"/>
      <c r="I238" s="937"/>
      <c r="J238" s="937"/>
      <c r="K238" s="938"/>
    </row>
    <row r="239" spans="1:11" x14ac:dyDescent="0.25">
      <c r="A239" s="936"/>
      <c r="B239" s="937"/>
      <c r="C239" s="937"/>
      <c r="D239" s="937"/>
      <c r="E239" s="937"/>
      <c r="F239" s="938"/>
      <c r="G239" s="936"/>
      <c r="H239" s="937"/>
      <c r="I239" s="937"/>
      <c r="J239" s="937"/>
      <c r="K239" s="938"/>
    </row>
    <row r="240" spans="1:11" x14ac:dyDescent="0.25">
      <c r="A240" s="936"/>
      <c r="B240" s="937"/>
      <c r="C240" s="937"/>
      <c r="D240" s="937"/>
      <c r="E240" s="937"/>
      <c r="F240" s="938"/>
      <c r="G240" s="936"/>
      <c r="H240" s="937"/>
      <c r="I240" s="937"/>
      <c r="J240" s="937"/>
      <c r="K240" s="938"/>
    </row>
    <row r="241" spans="1:11" x14ac:dyDescent="0.25">
      <c r="A241" s="936"/>
      <c r="B241" s="937"/>
      <c r="C241" s="937"/>
      <c r="D241" s="937"/>
      <c r="E241" s="937"/>
      <c r="F241" s="938"/>
      <c r="G241" s="936"/>
      <c r="H241" s="937"/>
      <c r="I241" s="937"/>
      <c r="J241" s="937"/>
      <c r="K241" s="938"/>
    </row>
    <row r="242" spans="1:11" x14ac:dyDescent="0.25">
      <c r="A242" s="936"/>
      <c r="B242" s="937"/>
      <c r="C242" s="937"/>
      <c r="D242" s="937"/>
      <c r="E242" s="937"/>
      <c r="F242" s="938"/>
      <c r="G242" s="936"/>
      <c r="H242" s="937"/>
      <c r="I242" s="937"/>
      <c r="J242" s="937"/>
      <c r="K242" s="938"/>
    </row>
    <row r="243" spans="1:11" ht="15.75" thickBot="1" x14ac:dyDescent="0.3">
      <c r="A243" s="936"/>
      <c r="B243" s="937"/>
      <c r="C243" s="937"/>
      <c r="D243" s="937"/>
      <c r="E243" s="937"/>
      <c r="F243" s="938"/>
      <c r="G243" s="936"/>
      <c r="H243" s="937"/>
      <c r="I243" s="937"/>
      <c r="J243" s="937"/>
      <c r="K243" s="938"/>
    </row>
    <row r="244" spans="1:11" x14ac:dyDescent="0.25">
      <c r="A244" s="949" t="s">
        <v>960</v>
      </c>
      <c r="B244" s="950"/>
      <c r="C244" s="950"/>
      <c r="D244" s="950"/>
      <c r="E244" s="950"/>
      <c r="F244" s="951"/>
      <c r="G244" s="949" t="s">
        <v>961</v>
      </c>
      <c r="H244" s="950"/>
      <c r="I244" s="950"/>
      <c r="J244" s="950"/>
      <c r="K244" s="951"/>
    </row>
    <row r="245" spans="1:11" ht="15.75" thickBot="1" x14ac:dyDescent="0.3">
      <c r="A245" s="952"/>
      <c r="B245" s="953"/>
      <c r="C245" s="953"/>
      <c r="D245" s="953"/>
      <c r="E245" s="953"/>
      <c r="F245" s="954"/>
      <c r="G245" s="952"/>
      <c r="H245" s="953"/>
      <c r="I245" s="953"/>
      <c r="J245" s="953"/>
      <c r="K245" s="954"/>
    </row>
    <row r="246" spans="1:11" x14ac:dyDescent="0.25">
      <c r="A246" s="936"/>
      <c r="B246" s="937"/>
      <c r="C246" s="937"/>
      <c r="D246" s="937"/>
      <c r="E246" s="937"/>
      <c r="F246" s="938"/>
      <c r="G246" s="936" t="s">
        <v>659</v>
      </c>
      <c r="H246" s="937"/>
      <c r="I246" s="937"/>
      <c r="J246" s="937"/>
      <c r="K246" s="938"/>
    </row>
    <row r="247" spans="1:11" x14ac:dyDescent="0.25">
      <c r="A247" s="936"/>
      <c r="B247" s="937"/>
      <c r="C247" s="937"/>
      <c r="D247" s="937"/>
      <c r="E247" s="937"/>
      <c r="F247" s="938"/>
      <c r="G247" s="936"/>
      <c r="H247" s="937"/>
      <c r="I247" s="937"/>
      <c r="J247" s="937"/>
      <c r="K247" s="938"/>
    </row>
    <row r="248" spans="1:11" x14ac:dyDescent="0.25">
      <c r="A248" s="936"/>
      <c r="B248" s="937"/>
      <c r="C248" s="937"/>
      <c r="D248" s="937"/>
      <c r="E248" s="937"/>
      <c r="F248" s="938"/>
      <c r="G248" s="936"/>
      <c r="H248" s="937"/>
      <c r="I248" s="937"/>
      <c r="J248" s="937"/>
      <c r="K248" s="938"/>
    </row>
    <row r="249" spans="1:11" x14ac:dyDescent="0.25">
      <c r="A249" s="936"/>
      <c r="B249" s="937"/>
      <c r="C249" s="937"/>
      <c r="D249" s="937"/>
      <c r="E249" s="937"/>
      <c r="F249" s="938"/>
      <c r="G249" s="936"/>
      <c r="H249" s="937"/>
      <c r="I249" s="937"/>
      <c r="J249" s="937"/>
      <c r="K249" s="938"/>
    </row>
    <row r="250" spans="1:11" x14ac:dyDescent="0.25">
      <c r="A250" s="936"/>
      <c r="B250" s="937"/>
      <c r="C250" s="937"/>
      <c r="D250" s="937"/>
      <c r="E250" s="937"/>
      <c r="F250" s="938"/>
      <c r="G250" s="936"/>
      <c r="H250" s="937"/>
      <c r="I250" s="937"/>
      <c r="J250" s="937"/>
      <c r="K250" s="938"/>
    </row>
    <row r="251" spans="1:11" x14ac:dyDescent="0.25">
      <c r="A251" s="936"/>
      <c r="B251" s="937"/>
      <c r="C251" s="937"/>
      <c r="D251" s="937"/>
      <c r="E251" s="937"/>
      <c r="F251" s="938"/>
      <c r="G251" s="936"/>
      <c r="H251" s="937"/>
      <c r="I251" s="937"/>
      <c r="J251" s="937"/>
      <c r="K251" s="938"/>
    </row>
    <row r="252" spans="1:11" x14ac:dyDescent="0.25">
      <c r="A252" s="936"/>
      <c r="B252" s="937"/>
      <c r="C252" s="937"/>
      <c r="D252" s="937"/>
      <c r="E252" s="937"/>
      <c r="F252" s="938"/>
      <c r="G252" s="936"/>
      <c r="H252" s="937"/>
      <c r="I252" s="937"/>
      <c r="J252" s="937"/>
      <c r="K252" s="938"/>
    </row>
    <row r="253" spans="1:11" x14ac:dyDescent="0.25">
      <c r="A253" s="936"/>
      <c r="B253" s="937"/>
      <c r="C253" s="937"/>
      <c r="D253" s="937"/>
      <c r="E253" s="937"/>
      <c r="F253" s="938"/>
      <c r="G253" s="936"/>
      <c r="H253" s="937"/>
      <c r="I253" s="937"/>
      <c r="J253" s="937"/>
      <c r="K253" s="938"/>
    </row>
    <row r="254" spans="1:11" x14ac:dyDescent="0.25">
      <c r="A254" s="936"/>
      <c r="B254" s="937"/>
      <c r="C254" s="937"/>
      <c r="D254" s="937"/>
      <c r="E254" s="937"/>
      <c r="F254" s="938"/>
      <c r="G254" s="936"/>
      <c r="H254" s="937"/>
      <c r="I254" s="937"/>
      <c r="J254" s="937"/>
      <c r="K254" s="938"/>
    </row>
    <row r="255" spans="1:11" x14ac:dyDescent="0.25">
      <c r="A255" s="936"/>
      <c r="B255" s="937"/>
      <c r="C255" s="937"/>
      <c r="D255" s="937"/>
      <c r="E255" s="937"/>
      <c r="F255" s="938"/>
      <c r="G255" s="936"/>
      <c r="H255" s="937"/>
      <c r="I255" s="937"/>
      <c r="J255" s="937"/>
      <c r="K255" s="938"/>
    </row>
    <row r="256" spans="1:11" x14ac:dyDescent="0.25">
      <c r="A256" s="936"/>
      <c r="B256" s="937"/>
      <c r="C256" s="937"/>
      <c r="D256" s="937"/>
      <c r="E256" s="937"/>
      <c r="F256" s="938"/>
      <c r="G256" s="936"/>
      <c r="H256" s="937"/>
      <c r="I256" s="937"/>
      <c r="J256" s="937"/>
      <c r="K256" s="938"/>
    </row>
    <row r="257" spans="1:11" x14ac:dyDescent="0.25">
      <c r="A257" s="936"/>
      <c r="B257" s="937"/>
      <c r="C257" s="937"/>
      <c r="D257" s="937"/>
      <c r="E257" s="937"/>
      <c r="F257" s="938"/>
      <c r="G257" s="936"/>
      <c r="H257" s="937"/>
      <c r="I257" s="937"/>
      <c r="J257" s="937"/>
      <c r="K257" s="938"/>
    </row>
    <row r="258" spans="1:11" x14ac:dyDescent="0.25">
      <c r="A258" s="936"/>
      <c r="B258" s="937"/>
      <c r="C258" s="937"/>
      <c r="D258" s="937"/>
      <c r="E258" s="937"/>
      <c r="F258" s="938"/>
      <c r="G258" s="936"/>
      <c r="H258" s="937"/>
      <c r="I258" s="937"/>
      <c r="J258" s="937"/>
      <c r="K258" s="938"/>
    </row>
    <row r="259" spans="1:11" ht="15.75" thickBot="1" x14ac:dyDescent="0.3">
      <c r="A259" s="936"/>
      <c r="B259" s="937"/>
      <c r="C259" s="937"/>
      <c r="D259" s="937"/>
      <c r="E259" s="937"/>
      <c r="F259" s="938"/>
      <c r="G259" s="936"/>
      <c r="H259" s="937"/>
      <c r="I259" s="937"/>
      <c r="J259" s="937"/>
      <c r="K259" s="938"/>
    </row>
    <row r="260" spans="1:11" x14ac:dyDescent="0.25">
      <c r="A260" s="1026" t="s">
        <v>962</v>
      </c>
      <c r="B260" s="945"/>
      <c r="C260" s="945"/>
      <c r="D260" s="945"/>
      <c r="E260" s="945"/>
      <c r="F260" s="946"/>
      <c r="G260" s="949" t="s">
        <v>962</v>
      </c>
      <c r="H260" s="950"/>
      <c r="I260" s="950"/>
      <c r="J260" s="950"/>
      <c r="K260" s="951"/>
    </row>
    <row r="261" spans="1:11" ht="15.75" thickBot="1" x14ac:dyDescent="0.3">
      <c r="A261" s="1027"/>
      <c r="B261" s="947"/>
      <c r="C261" s="947"/>
      <c r="D261" s="947"/>
      <c r="E261" s="947"/>
      <c r="F261" s="948"/>
      <c r="G261" s="952"/>
      <c r="H261" s="953"/>
      <c r="I261" s="953"/>
      <c r="J261" s="953"/>
      <c r="K261" s="954"/>
    </row>
    <row r="262" spans="1:11" x14ac:dyDescent="0.25">
      <c r="A262" s="933" t="s">
        <v>833</v>
      </c>
      <c r="B262" s="934"/>
      <c r="C262" s="934"/>
      <c r="D262" s="934"/>
      <c r="E262" s="934"/>
      <c r="F262" s="935"/>
      <c r="G262" s="933"/>
      <c r="H262" s="934"/>
      <c r="I262" s="934"/>
      <c r="J262" s="934"/>
      <c r="K262" s="935"/>
    </row>
    <row r="263" spans="1:11" x14ac:dyDescent="0.25">
      <c r="A263" s="936"/>
      <c r="B263" s="937"/>
      <c r="C263" s="937"/>
      <c r="D263" s="937"/>
      <c r="E263" s="937"/>
      <c r="F263" s="938"/>
      <c r="G263" s="936"/>
      <c r="H263" s="937"/>
      <c r="I263" s="937"/>
      <c r="J263" s="937"/>
      <c r="K263" s="938"/>
    </row>
    <row r="264" spans="1:11" x14ac:dyDescent="0.25">
      <c r="A264" s="936"/>
      <c r="B264" s="937"/>
      <c r="C264" s="937"/>
      <c r="D264" s="937"/>
      <c r="E264" s="937"/>
      <c r="F264" s="938"/>
      <c r="G264" s="936"/>
      <c r="H264" s="937"/>
      <c r="I264" s="937"/>
      <c r="J264" s="937"/>
      <c r="K264" s="938"/>
    </row>
    <row r="265" spans="1:11" x14ac:dyDescent="0.25">
      <c r="A265" s="936"/>
      <c r="B265" s="937"/>
      <c r="C265" s="937"/>
      <c r="D265" s="937"/>
      <c r="E265" s="937"/>
      <c r="F265" s="938"/>
      <c r="G265" s="936"/>
      <c r="H265" s="937"/>
      <c r="I265" s="937"/>
      <c r="J265" s="937"/>
      <c r="K265" s="938"/>
    </row>
    <row r="266" spans="1:11" x14ac:dyDescent="0.25">
      <c r="A266" s="936"/>
      <c r="B266" s="937"/>
      <c r="C266" s="937"/>
      <c r="D266" s="937"/>
      <c r="E266" s="937"/>
      <c r="F266" s="938"/>
      <c r="G266" s="936"/>
      <c r="H266" s="937"/>
      <c r="I266" s="937"/>
      <c r="J266" s="937"/>
      <c r="K266" s="938"/>
    </row>
    <row r="267" spans="1:11" x14ac:dyDescent="0.25">
      <c r="A267" s="936"/>
      <c r="B267" s="937"/>
      <c r="C267" s="937"/>
      <c r="D267" s="937"/>
      <c r="E267" s="937"/>
      <c r="F267" s="938"/>
      <c r="G267" s="936"/>
      <c r="H267" s="937"/>
      <c r="I267" s="937"/>
      <c r="J267" s="937"/>
      <c r="K267" s="938"/>
    </row>
    <row r="268" spans="1:11" x14ac:dyDescent="0.25">
      <c r="A268" s="936"/>
      <c r="B268" s="937"/>
      <c r="C268" s="937"/>
      <c r="D268" s="937"/>
      <c r="E268" s="937"/>
      <c r="F268" s="938"/>
      <c r="G268" s="936"/>
      <c r="H268" s="937"/>
      <c r="I268" s="937"/>
      <c r="J268" s="937"/>
      <c r="K268" s="938"/>
    </row>
    <row r="269" spans="1:11" x14ac:dyDescent="0.25">
      <c r="A269" s="936"/>
      <c r="B269" s="937"/>
      <c r="C269" s="937"/>
      <c r="D269" s="937"/>
      <c r="E269" s="937"/>
      <c r="F269" s="938"/>
      <c r="G269" s="936"/>
      <c r="H269" s="937"/>
      <c r="I269" s="937"/>
      <c r="J269" s="937"/>
      <c r="K269" s="938"/>
    </row>
    <row r="270" spans="1:11" x14ac:dyDescent="0.25">
      <c r="A270" s="936"/>
      <c r="B270" s="937"/>
      <c r="C270" s="937"/>
      <c r="D270" s="937"/>
      <c r="E270" s="937"/>
      <c r="F270" s="938"/>
      <c r="G270" s="936"/>
      <c r="H270" s="937"/>
      <c r="I270" s="937"/>
      <c r="J270" s="937"/>
      <c r="K270" s="938"/>
    </row>
    <row r="271" spans="1:11" x14ac:dyDescent="0.25">
      <c r="A271" s="936"/>
      <c r="B271" s="937"/>
      <c r="C271" s="937"/>
      <c r="D271" s="937"/>
      <c r="E271" s="937"/>
      <c r="F271" s="938"/>
      <c r="G271" s="936"/>
      <c r="H271" s="937"/>
      <c r="I271" s="937"/>
      <c r="J271" s="937"/>
      <c r="K271" s="938"/>
    </row>
    <row r="272" spans="1:11" x14ac:dyDescent="0.25">
      <c r="A272" s="936"/>
      <c r="B272" s="937"/>
      <c r="C272" s="937"/>
      <c r="D272" s="937"/>
      <c r="E272" s="937"/>
      <c r="F272" s="938"/>
      <c r="G272" s="936"/>
      <c r="H272" s="937"/>
      <c r="I272" s="937"/>
      <c r="J272" s="937"/>
      <c r="K272" s="938"/>
    </row>
    <row r="273" spans="1:11" x14ac:dyDescent="0.25">
      <c r="A273" s="936"/>
      <c r="B273" s="937"/>
      <c r="C273" s="937"/>
      <c r="D273" s="937"/>
      <c r="E273" s="937"/>
      <c r="F273" s="938"/>
      <c r="G273" s="936"/>
      <c r="H273" s="937"/>
      <c r="I273" s="937"/>
      <c r="J273" s="937"/>
      <c r="K273" s="938"/>
    </row>
    <row r="274" spans="1:11" x14ac:dyDescent="0.25">
      <c r="A274" s="936"/>
      <c r="B274" s="937"/>
      <c r="C274" s="937"/>
      <c r="D274" s="937"/>
      <c r="E274" s="937"/>
      <c r="F274" s="938"/>
      <c r="G274" s="936"/>
      <c r="H274" s="937"/>
      <c r="I274" s="937"/>
      <c r="J274" s="937"/>
      <c r="K274" s="938"/>
    </row>
    <row r="275" spans="1:11" ht="15.75" thickBot="1" x14ac:dyDescent="0.3">
      <c r="A275" s="936"/>
      <c r="B275" s="937"/>
      <c r="C275" s="937"/>
      <c r="D275" s="937"/>
      <c r="E275" s="937"/>
      <c r="F275" s="938"/>
      <c r="G275" s="936"/>
      <c r="H275" s="937"/>
      <c r="I275" s="937"/>
      <c r="J275" s="937"/>
      <c r="K275" s="938"/>
    </row>
    <row r="276" spans="1:11" x14ac:dyDescent="0.25">
      <c r="A276" s="1026" t="s">
        <v>963</v>
      </c>
      <c r="B276" s="945"/>
      <c r="C276" s="945"/>
      <c r="D276" s="945"/>
      <c r="E276" s="945"/>
      <c r="F276" s="946"/>
      <c r="G276" s="949" t="s">
        <v>963</v>
      </c>
      <c r="H276" s="950"/>
      <c r="I276" s="950"/>
      <c r="J276" s="950"/>
      <c r="K276" s="951"/>
    </row>
    <row r="277" spans="1:11" ht="15.75" thickBot="1" x14ac:dyDescent="0.3">
      <c r="A277" s="1027"/>
      <c r="B277" s="947"/>
      <c r="C277" s="947"/>
      <c r="D277" s="947"/>
      <c r="E277" s="947"/>
      <c r="F277" s="948"/>
      <c r="G277" s="952"/>
      <c r="H277" s="953"/>
      <c r="I277" s="953"/>
      <c r="J277" s="953"/>
      <c r="K277" s="954"/>
    </row>
    <row r="278" spans="1:11" x14ac:dyDescent="0.25">
      <c r="A278" s="933" t="s">
        <v>837</v>
      </c>
      <c r="B278" s="934"/>
      <c r="C278" s="934"/>
      <c r="D278" s="934"/>
      <c r="E278" s="934"/>
      <c r="F278" s="935"/>
      <c r="G278" s="933" t="s">
        <v>838</v>
      </c>
      <c r="H278" s="934"/>
      <c r="I278" s="934"/>
      <c r="J278" s="934"/>
      <c r="K278" s="935"/>
    </row>
    <row r="279" spans="1:11" x14ac:dyDescent="0.25">
      <c r="A279" s="936"/>
      <c r="B279" s="937"/>
      <c r="C279" s="937"/>
      <c r="D279" s="937"/>
      <c r="E279" s="937"/>
      <c r="F279" s="938"/>
      <c r="G279" s="936"/>
      <c r="H279" s="937"/>
      <c r="I279" s="937"/>
      <c r="J279" s="937"/>
      <c r="K279" s="938"/>
    </row>
    <row r="280" spans="1:11" x14ac:dyDescent="0.25">
      <c r="A280" s="936"/>
      <c r="B280" s="937"/>
      <c r="C280" s="937"/>
      <c r="D280" s="937"/>
      <c r="E280" s="937"/>
      <c r="F280" s="938"/>
      <c r="G280" s="936"/>
      <c r="H280" s="937"/>
      <c r="I280" s="937"/>
      <c r="J280" s="937"/>
      <c r="K280" s="938"/>
    </row>
    <row r="281" spans="1:11" x14ac:dyDescent="0.25">
      <c r="A281" s="936"/>
      <c r="B281" s="937"/>
      <c r="C281" s="937"/>
      <c r="D281" s="937"/>
      <c r="E281" s="937"/>
      <c r="F281" s="938"/>
      <c r="G281" s="936"/>
      <c r="H281" s="937"/>
      <c r="I281" s="937"/>
      <c r="J281" s="937"/>
      <c r="K281" s="938"/>
    </row>
    <row r="282" spans="1:11" x14ac:dyDescent="0.25">
      <c r="A282" s="936"/>
      <c r="B282" s="937"/>
      <c r="C282" s="937"/>
      <c r="D282" s="937"/>
      <c r="E282" s="937"/>
      <c r="F282" s="938"/>
      <c r="G282" s="936"/>
      <c r="H282" s="937"/>
      <c r="I282" s="937"/>
      <c r="J282" s="937"/>
      <c r="K282" s="938"/>
    </row>
    <row r="283" spans="1:11" x14ac:dyDescent="0.25">
      <c r="A283" s="936"/>
      <c r="B283" s="937"/>
      <c r="C283" s="937"/>
      <c r="D283" s="937"/>
      <c r="E283" s="937"/>
      <c r="F283" s="938"/>
      <c r="G283" s="936"/>
      <c r="H283" s="937"/>
      <c r="I283" s="937"/>
      <c r="J283" s="937"/>
      <c r="K283" s="938"/>
    </row>
    <row r="284" spans="1:11" x14ac:dyDescent="0.25">
      <c r="A284" s="936"/>
      <c r="B284" s="937"/>
      <c r="C284" s="937"/>
      <c r="D284" s="937"/>
      <c r="E284" s="937"/>
      <c r="F284" s="938"/>
      <c r="G284" s="936"/>
      <c r="H284" s="937"/>
      <c r="I284" s="937"/>
      <c r="J284" s="937"/>
      <c r="K284" s="938"/>
    </row>
    <row r="285" spans="1:11" x14ac:dyDescent="0.25">
      <c r="A285" s="936"/>
      <c r="B285" s="937"/>
      <c r="C285" s="937"/>
      <c r="D285" s="937"/>
      <c r="E285" s="937"/>
      <c r="F285" s="938"/>
      <c r="G285" s="936"/>
      <c r="H285" s="937"/>
      <c r="I285" s="937"/>
      <c r="J285" s="937"/>
      <c r="K285" s="938"/>
    </row>
    <row r="286" spans="1:11" x14ac:dyDescent="0.25">
      <c r="A286" s="936"/>
      <c r="B286" s="937"/>
      <c r="C286" s="937"/>
      <c r="D286" s="937"/>
      <c r="E286" s="937"/>
      <c r="F286" s="938"/>
      <c r="G286" s="936"/>
      <c r="H286" s="937"/>
      <c r="I286" s="937"/>
      <c r="J286" s="937"/>
      <c r="K286" s="938"/>
    </row>
    <row r="287" spans="1:11" x14ac:dyDescent="0.25">
      <c r="A287" s="936"/>
      <c r="B287" s="937"/>
      <c r="C287" s="937"/>
      <c r="D287" s="937"/>
      <c r="E287" s="937"/>
      <c r="F287" s="938"/>
      <c r="G287" s="936"/>
      <c r="H287" s="937"/>
      <c r="I287" s="937"/>
      <c r="J287" s="937"/>
      <c r="K287" s="938"/>
    </row>
    <row r="288" spans="1:11" x14ac:dyDescent="0.25">
      <c r="A288" s="936"/>
      <c r="B288" s="937"/>
      <c r="C288" s="937"/>
      <c r="D288" s="937"/>
      <c r="E288" s="937"/>
      <c r="F288" s="938"/>
      <c r="G288" s="936"/>
      <c r="H288" s="937"/>
      <c r="I288" s="937"/>
      <c r="J288" s="937"/>
      <c r="K288" s="938"/>
    </row>
    <row r="289" spans="1:11" x14ac:dyDescent="0.25">
      <c r="A289" s="936"/>
      <c r="B289" s="937"/>
      <c r="C289" s="937"/>
      <c r="D289" s="937"/>
      <c r="E289" s="937"/>
      <c r="F289" s="938"/>
      <c r="G289" s="936"/>
      <c r="H289" s="937"/>
      <c r="I289" s="937"/>
      <c r="J289" s="937"/>
      <c r="K289" s="938"/>
    </row>
    <row r="290" spans="1:11" x14ac:dyDescent="0.25">
      <c r="A290" s="936"/>
      <c r="B290" s="937"/>
      <c r="C290" s="937"/>
      <c r="D290" s="937"/>
      <c r="E290" s="937"/>
      <c r="F290" s="938"/>
      <c r="G290" s="936"/>
      <c r="H290" s="937"/>
      <c r="I290" s="937"/>
      <c r="J290" s="937"/>
      <c r="K290" s="938"/>
    </row>
    <row r="291" spans="1:11" ht="15.75" thickBot="1" x14ac:dyDescent="0.3">
      <c r="A291" s="936"/>
      <c r="B291" s="937"/>
      <c r="C291" s="937"/>
      <c r="D291" s="937"/>
      <c r="E291" s="937"/>
      <c r="F291" s="938"/>
      <c r="G291" s="936"/>
      <c r="H291" s="937"/>
      <c r="I291" s="937"/>
      <c r="J291" s="937"/>
      <c r="K291" s="938"/>
    </row>
    <row r="292" spans="1:11" x14ac:dyDescent="0.25">
      <c r="A292" s="949" t="s">
        <v>964</v>
      </c>
      <c r="B292" s="950"/>
      <c r="C292" s="950"/>
      <c r="D292" s="950"/>
      <c r="E292" s="950"/>
      <c r="F292" s="951"/>
      <c r="G292" s="949" t="s">
        <v>965</v>
      </c>
      <c r="H292" s="950"/>
      <c r="I292" s="950"/>
      <c r="J292" s="950"/>
      <c r="K292" s="951"/>
    </row>
    <row r="293" spans="1:11" ht="15.75" thickBot="1" x14ac:dyDescent="0.3">
      <c r="A293" s="952"/>
      <c r="B293" s="953"/>
      <c r="C293" s="953"/>
      <c r="D293" s="953"/>
      <c r="E293" s="953"/>
      <c r="F293" s="954"/>
      <c r="G293" s="952"/>
      <c r="H293" s="953"/>
      <c r="I293" s="953"/>
      <c r="J293" s="953"/>
      <c r="K293" s="954"/>
    </row>
    <row r="294" spans="1:11" x14ac:dyDescent="0.25">
      <c r="A294" s="933" t="s">
        <v>837</v>
      </c>
      <c r="B294" s="934"/>
      <c r="C294" s="934"/>
      <c r="D294" s="934"/>
      <c r="E294" s="934"/>
      <c r="F294" s="935"/>
      <c r="G294" s="933" t="s">
        <v>838</v>
      </c>
      <c r="H294" s="934"/>
      <c r="I294" s="934"/>
      <c r="J294" s="934"/>
      <c r="K294" s="935"/>
    </row>
    <row r="295" spans="1:11" x14ac:dyDescent="0.25">
      <c r="A295" s="936"/>
      <c r="B295" s="937"/>
      <c r="C295" s="937"/>
      <c r="D295" s="937"/>
      <c r="E295" s="937"/>
      <c r="F295" s="938"/>
      <c r="G295" s="936"/>
      <c r="H295" s="937"/>
      <c r="I295" s="937"/>
      <c r="J295" s="937"/>
      <c r="K295" s="938"/>
    </row>
    <row r="296" spans="1:11" x14ac:dyDescent="0.25">
      <c r="A296" s="936"/>
      <c r="B296" s="937"/>
      <c r="C296" s="937"/>
      <c r="D296" s="937"/>
      <c r="E296" s="937"/>
      <c r="F296" s="938"/>
      <c r="G296" s="936"/>
      <c r="H296" s="937"/>
      <c r="I296" s="937"/>
      <c r="J296" s="937"/>
      <c r="K296" s="938"/>
    </row>
    <row r="297" spans="1:11" x14ac:dyDescent="0.25">
      <c r="A297" s="936"/>
      <c r="B297" s="937"/>
      <c r="C297" s="937"/>
      <c r="D297" s="937"/>
      <c r="E297" s="937"/>
      <c r="F297" s="938"/>
      <c r="G297" s="936"/>
      <c r="H297" s="937"/>
      <c r="I297" s="937"/>
      <c r="J297" s="937"/>
      <c r="K297" s="938"/>
    </row>
    <row r="298" spans="1:11" x14ac:dyDescent="0.25">
      <c r="A298" s="936"/>
      <c r="B298" s="937"/>
      <c r="C298" s="937"/>
      <c r="D298" s="937"/>
      <c r="E298" s="937"/>
      <c r="F298" s="938"/>
      <c r="G298" s="936"/>
      <c r="H298" s="937"/>
      <c r="I298" s="937"/>
      <c r="J298" s="937"/>
      <c r="K298" s="938"/>
    </row>
    <row r="299" spans="1:11" x14ac:dyDescent="0.25">
      <c r="A299" s="936"/>
      <c r="B299" s="937"/>
      <c r="C299" s="937"/>
      <c r="D299" s="937"/>
      <c r="E299" s="937"/>
      <c r="F299" s="938"/>
      <c r="G299" s="936"/>
      <c r="H299" s="937"/>
      <c r="I299" s="937"/>
      <c r="J299" s="937"/>
      <c r="K299" s="938"/>
    </row>
    <row r="300" spans="1:11" x14ac:dyDescent="0.25">
      <c r="A300" s="936"/>
      <c r="B300" s="937"/>
      <c r="C300" s="937"/>
      <c r="D300" s="937"/>
      <c r="E300" s="937"/>
      <c r="F300" s="938"/>
      <c r="G300" s="936"/>
      <c r="H300" s="937"/>
      <c r="I300" s="937"/>
      <c r="J300" s="937"/>
      <c r="K300" s="938"/>
    </row>
    <row r="301" spans="1:11" x14ac:dyDescent="0.25">
      <c r="A301" s="936"/>
      <c r="B301" s="937"/>
      <c r="C301" s="937"/>
      <c r="D301" s="937"/>
      <c r="E301" s="937"/>
      <c r="F301" s="938"/>
      <c r="G301" s="936"/>
      <c r="H301" s="937"/>
      <c r="I301" s="937"/>
      <c r="J301" s="937"/>
      <c r="K301" s="938"/>
    </row>
    <row r="302" spans="1:11" x14ac:dyDescent="0.25">
      <c r="A302" s="936"/>
      <c r="B302" s="937"/>
      <c r="C302" s="937"/>
      <c r="D302" s="937"/>
      <c r="E302" s="937"/>
      <c r="F302" s="938"/>
      <c r="G302" s="936"/>
      <c r="H302" s="937"/>
      <c r="I302" s="937"/>
      <c r="J302" s="937"/>
      <c r="K302" s="938"/>
    </row>
    <row r="303" spans="1:11" x14ac:dyDescent="0.25">
      <c r="A303" s="936"/>
      <c r="B303" s="937"/>
      <c r="C303" s="937"/>
      <c r="D303" s="937"/>
      <c r="E303" s="937"/>
      <c r="F303" s="938"/>
      <c r="G303" s="936"/>
      <c r="H303" s="937"/>
      <c r="I303" s="937"/>
      <c r="J303" s="937"/>
      <c r="K303" s="938"/>
    </row>
    <row r="304" spans="1:11" x14ac:dyDescent="0.25">
      <c r="A304" s="936"/>
      <c r="B304" s="937"/>
      <c r="C304" s="937"/>
      <c r="D304" s="937"/>
      <c r="E304" s="937"/>
      <c r="F304" s="938"/>
      <c r="G304" s="936"/>
      <c r="H304" s="937"/>
      <c r="I304" s="937"/>
      <c r="J304" s="937"/>
      <c r="K304" s="938"/>
    </row>
    <row r="305" spans="1:11" x14ac:dyDescent="0.25">
      <c r="A305" s="936"/>
      <c r="B305" s="937"/>
      <c r="C305" s="937"/>
      <c r="D305" s="937"/>
      <c r="E305" s="937"/>
      <c r="F305" s="938"/>
      <c r="G305" s="936"/>
      <c r="H305" s="937"/>
      <c r="I305" s="937"/>
      <c r="J305" s="937"/>
      <c r="K305" s="938"/>
    </row>
    <row r="306" spans="1:11" x14ac:dyDescent="0.25">
      <c r="A306" s="936"/>
      <c r="B306" s="937"/>
      <c r="C306" s="937"/>
      <c r="D306" s="937"/>
      <c r="E306" s="937"/>
      <c r="F306" s="938"/>
      <c r="G306" s="936"/>
      <c r="H306" s="937"/>
      <c r="I306" s="937"/>
      <c r="J306" s="937"/>
      <c r="K306" s="938"/>
    </row>
    <row r="307" spans="1:11" ht="15.75" thickBot="1" x14ac:dyDescent="0.3">
      <c r="A307" s="936"/>
      <c r="B307" s="937"/>
      <c r="C307" s="937"/>
      <c r="D307" s="937"/>
      <c r="E307" s="937"/>
      <c r="F307" s="938"/>
      <c r="G307" s="936"/>
      <c r="H307" s="937"/>
      <c r="I307" s="937"/>
      <c r="J307" s="937"/>
      <c r="K307" s="938"/>
    </row>
    <row r="308" spans="1:11" x14ac:dyDescent="0.25">
      <c r="A308" s="949" t="s">
        <v>966</v>
      </c>
      <c r="B308" s="950"/>
      <c r="C308" s="950"/>
      <c r="D308" s="950"/>
      <c r="E308" s="950"/>
      <c r="F308" s="951"/>
      <c r="G308" s="949" t="s">
        <v>966</v>
      </c>
      <c r="H308" s="950"/>
      <c r="I308" s="950"/>
      <c r="J308" s="950"/>
      <c r="K308" s="951"/>
    </row>
    <row r="309" spans="1:11" ht="15.75" thickBot="1" x14ac:dyDescent="0.3">
      <c r="A309" s="952"/>
      <c r="B309" s="953"/>
      <c r="C309" s="953"/>
      <c r="D309" s="953"/>
      <c r="E309" s="953"/>
      <c r="F309" s="954"/>
      <c r="G309" s="952"/>
      <c r="H309" s="953"/>
      <c r="I309" s="953"/>
      <c r="J309" s="953"/>
      <c r="K309" s="954"/>
    </row>
  </sheetData>
  <mergeCells count="83">
    <mergeCell ref="A1:K2"/>
    <mergeCell ref="A3:D3"/>
    <mergeCell ref="F3:H3"/>
    <mergeCell ref="I3:K3"/>
    <mergeCell ref="A4:G5"/>
    <mergeCell ref="J4:K4"/>
    <mergeCell ref="J5:K5"/>
    <mergeCell ref="A6:F19"/>
    <mergeCell ref="G6:K19"/>
    <mergeCell ref="A20:F21"/>
    <mergeCell ref="G20:K21"/>
    <mergeCell ref="A22:F35"/>
    <mergeCell ref="G22:K35"/>
    <mergeCell ref="A36:F37"/>
    <mergeCell ref="G36:K37"/>
    <mergeCell ref="A38:F51"/>
    <mergeCell ref="G38:K51"/>
    <mergeCell ref="A52:F53"/>
    <mergeCell ref="G52:K53"/>
    <mergeCell ref="A54:F67"/>
    <mergeCell ref="G54:K67"/>
    <mergeCell ref="A68:F69"/>
    <mergeCell ref="G68:K69"/>
    <mergeCell ref="A70:F83"/>
    <mergeCell ref="G70:K83"/>
    <mergeCell ref="A84:F85"/>
    <mergeCell ref="G84:K85"/>
    <mergeCell ref="A86:F99"/>
    <mergeCell ref="G86:K99"/>
    <mergeCell ref="A100:F101"/>
    <mergeCell ref="G100:K101"/>
    <mergeCell ref="A102:F115"/>
    <mergeCell ref="G102:K115"/>
    <mergeCell ref="A116:F117"/>
    <mergeCell ref="G116:K117"/>
    <mergeCell ref="A118:F131"/>
    <mergeCell ref="G118:K131"/>
    <mergeCell ref="A132:F133"/>
    <mergeCell ref="G132:K133"/>
    <mergeCell ref="A134:F147"/>
    <mergeCell ref="G134:K147"/>
    <mergeCell ref="A148:F149"/>
    <mergeCell ref="G148:K149"/>
    <mergeCell ref="A150:F163"/>
    <mergeCell ref="G150:K163"/>
    <mergeCell ref="A164:F165"/>
    <mergeCell ref="G164:K165"/>
    <mergeCell ref="A166:F179"/>
    <mergeCell ref="G166:K179"/>
    <mergeCell ref="A180:F181"/>
    <mergeCell ref="G180:K181"/>
    <mergeCell ref="A182:F195"/>
    <mergeCell ref="G182:K195"/>
    <mergeCell ref="A196:F197"/>
    <mergeCell ref="G196:K197"/>
    <mergeCell ref="A198:F211"/>
    <mergeCell ref="G198:K211"/>
    <mergeCell ref="A212:F213"/>
    <mergeCell ref="G212:K213"/>
    <mergeCell ref="A214:F227"/>
    <mergeCell ref="G214:K227"/>
    <mergeCell ref="A228:F229"/>
    <mergeCell ref="G228:K229"/>
    <mergeCell ref="A230:F243"/>
    <mergeCell ref="G230:K243"/>
    <mergeCell ref="A244:F245"/>
    <mergeCell ref="G244:K245"/>
    <mergeCell ref="A246:F259"/>
    <mergeCell ref="G246:K259"/>
    <mergeCell ref="A260:F261"/>
    <mergeCell ref="G260:K261"/>
    <mergeCell ref="A262:F275"/>
    <mergeCell ref="G262:K275"/>
    <mergeCell ref="A294:F307"/>
    <mergeCell ref="G294:K307"/>
    <mergeCell ref="A308:F309"/>
    <mergeCell ref="G308:K309"/>
    <mergeCell ref="A276:F277"/>
    <mergeCell ref="G276:K277"/>
    <mergeCell ref="A278:F291"/>
    <mergeCell ref="G278:K291"/>
    <mergeCell ref="A292:F293"/>
    <mergeCell ref="G292:K293"/>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M53"/>
  <sheetViews>
    <sheetView view="pageBreakPreview" zoomScale="80" zoomScaleNormal="100" zoomScaleSheetLayoutView="80" zoomScalePageLayoutView="110" workbookViewId="0">
      <selection activeCell="S19" sqref="S19"/>
    </sheetView>
  </sheetViews>
  <sheetFormatPr baseColWidth="10" defaultColWidth="11.42578125" defaultRowHeight="15" x14ac:dyDescent="0.25"/>
  <cols>
    <col min="1" max="1" width="3.7109375" style="132" customWidth="1"/>
    <col min="2" max="2" width="4.7109375" style="132" customWidth="1"/>
    <col min="3" max="3" width="8.28515625" style="132" customWidth="1"/>
    <col min="4" max="4" width="8" style="132" customWidth="1"/>
    <col min="5" max="5" width="11.42578125" style="132"/>
    <col min="6" max="6" width="12" style="132" customWidth="1"/>
    <col min="7" max="7" width="9.5703125" style="132" customWidth="1"/>
    <col min="8" max="8" width="8.5703125" style="132" customWidth="1"/>
    <col min="9" max="9" width="22.42578125" style="132" customWidth="1"/>
    <col min="10" max="10" width="13" style="132" customWidth="1"/>
    <col min="11" max="11" width="13.42578125" style="132" customWidth="1"/>
    <col min="12" max="12" width="9.5703125" style="132" customWidth="1"/>
    <col min="13" max="13" width="11.42578125" style="132" hidden="1" customWidth="1"/>
    <col min="14" max="16384" width="11.42578125" style="132"/>
  </cols>
  <sheetData>
    <row r="1" spans="2:12" ht="27.75" customHeight="1" x14ac:dyDescent="0.25">
      <c r="B1" s="907" t="s">
        <v>386</v>
      </c>
      <c r="C1" s="908"/>
      <c r="D1" s="908"/>
      <c r="E1" s="908"/>
      <c r="F1" s="908"/>
      <c r="G1" s="908"/>
      <c r="H1" s="908"/>
      <c r="I1" s="908"/>
      <c r="J1" s="908"/>
      <c r="K1" s="908"/>
      <c r="L1" s="909"/>
    </row>
    <row r="2" spans="2:12" ht="11.25" customHeight="1" x14ac:dyDescent="0.25">
      <c r="B2" s="910"/>
      <c r="C2" s="911"/>
      <c r="D2" s="911"/>
      <c r="E2" s="911"/>
      <c r="F2" s="911"/>
      <c r="G2" s="911"/>
      <c r="H2" s="911"/>
      <c r="I2" s="911"/>
      <c r="J2" s="911"/>
      <c r="K2" s="911"/>
      <c r="L2" s="912"/>
    </row>
    <row r="3" spans="2:12" ht="24.95" customHeight="1" x14ac:dyDescent="0.25">
      <c r="B3" s="913" t="s">
        <v>434</v>
      </c>
      <c r="C3" s="914"/>
      <c r="D3" s="914"/>
      <c r="E3" s="915"/>
      <c r="F3" s="161">
        <v>43936</v>
      </c>
      <c r="G3" s="913" t="s">
        <v>435</v>
      </c>
      <c r="H3" s="914"/>
      <c r="I3" s="915"/>
      <c r="J3" s="1029">
        <v>43942</v>
      </c>
      <c r="K3" s="1030"/>
      <c r="L3" s="1031"/>
    </row>
    <row r="4" spans="2:12" ht="24.95" customHeight="1" x14ac:dyDescent="0.25">
      <c r="B4" s="919" t="s">
        <v>384</v>
      </c>
      <c r="C4" s="920"/>
      <c r="D4" s="920"/>
      <c r="E4" s="920"/>
      <c r="F4" s="920"/>
      <c r="G4" s="920"/>
      <c r="H4" s="921"/>
      <c r="I4" s="167" t="s">
        <v>757</v>
      </c>
      <c r="J4" s="167" t="s">
        <v>2</v>
      </c>
      <c r="K4" s="925" t="s">
        <v>0</v>
      </c>
      <c r="L4" s="926"/>
    </row>
    <row r="5" spans="2:12" ht="24.95" customHeight="1" x14ac:dyDescent="0.25">
      <c r="B5" s="922"/>
      <c r="C5" s="923"/>
      <c r="D5" s="923"/>
      <c r="E5" s="923"/>
      <c r="F5" s="923"/>
      <c r="G5" s="923"/>
      <c r="H5" s="924"/>
      <c r="I5" s="133" t="s">
        <v>758</v>
      </c>
      <c r="J5" s="167">
        <v>2</v>
      </c>
      <c r="K5" s="925" t="s">
        <v>436</v>
      </c>
      <c r="L5" s="926"/>
    </row>
    <row r="6" spans="2:12" ht="15.75" customHeight="1" x14ac:dyDescent="0.25">
      <c r="B6" s="936" t="s">
        <v>658</v>
      </c>
      <c r="C6" s="937"/>
      <c r="D6" s="937"/>
      <c r="E6" s="937"/>
      <c r="F6" s="937"/>
      <c r="G6" s="938"/>
      <c r="H6" s="936" t="s">
        <v>659</v>
      </c>
      <c r="I6" s="937"/>
      <c r="J6" s="937"/>
      <c r="K6" s="937"/>
      <c r="L6" s="938"/>
    </row>
    <row r="7" spans="2:12" x14ac:dyDescent="0.25">
      <c r="B7" s="936"/>
      <c r="C7" s="937"/>
      <c r="D7" s="937"/>
      <c r="E7" s="937"/>
      <c r="F7" s="937"/>
      <c r="G7" s="938"/>
      <c r="H7" s="936"/>
      <c r="I7" s="937"/>
      <c r="J7" s="937"/>
      <c r="K7" s="937"/>
      <c r="L7" s="938"/>
    </row>
    <row r="8" spans="2:12" x14ac:dyDescent="0.25">
      <c r="B8" s="936"/>
      <c r="C8" s="937"/>
      <c r="D8" s="937"/>
      <c r="E8" s="937"/>
      <c r="F8" s="937"/>
      <c r="G8" s="938"/>
      <c r="H8" s="936"/>
      <c r="I8" s="937"/>
      <c r="J8" s="937"/>
      <c r="K8" s="937"/>
      <c r="L8" s="938"/>
    </row>
    <row r="9" spans="2:12" x14ac:dyDescent="0.25">
      <c r="B9" s="936"/>
      <c r="C9" s="937"/>
      <c r="D9" s="937"/>
      <c r="E9" s="937"/>
      <c r="F9" s="937"/>
      <c r="G9" s="938"/>
      <c r="H9" s="936"/>
      <c r="I9" s="937"/>
      <c r="J9" s="937"/>
      <c r="K9" s="937"/>
      <c r="L9" s="938"/>
    </row>
    <row r="10" spans="2:12" x14ac:dyDescent="0.25">
      <c r="B10" s="936"/>
      <c r="C10" s="937"/>
      <c r="D10" s="937"/>
      <c r="E10" s="937"/>
      <c r="F10" s="937"/>
      <c r="G10" s="938"/>
      <c r="H10" s="936"/>
      <c r="I10" s="937"/>
      <c r="J10" s="937"/>
      <c r="K10" s="937"/>
      <c r="L10" s="938"/>
    </row>
    <row r="11" spans="2:12" x14ac:dyDescent="0.25">
      <c r="B11" s="936"/>
      <c r="C11" s="937"/>
      <c r="D11" s="937"/>
      <c r="E11" s="937"/>
      <c r="F11" s="937"/>
      <c r="G11" s="938"/>
      <c r="H11" s="936"/>
      <c r="I11" s="937"/>
      <c r="J11" s="937"/>
      <c r="K11" s="937"/>
      <c r="L11" s="938"/>
    </row>
    <row r="12" spans="2:12" x14ac:dyDescent="0.25">
      <c r="B12" s="936"/>
      <c r="C12" s="937"/>
      <c r="D12" s="937"/>
      <c r="E12" s="937"/>
      <c r="F12" s="937"/>
      <c r="G12" s="938"/>
      <c r="H12" s="936"/>
      <c r="I12" s="937"/>
      <c r="J12" s="937"/>
      <c r="K12" s="937"/>
      <c r="L12" s="938"/>
    </row>
    <row r="13" spans="2:12" x14ac:dyDescent="0.25">
      <c r="B13" s="936"/>
      <c r="C13" s="937"/>
      <c r="D13" s="937"/>
      <c r="E13" s="937"/>
      <c r="F13" s="937"/>
      <c r="G13" s="938"/>
      <c r="H13" s="936"/>
      <c r="I13" s="937"/>
      <c r="J13" s="937"/>
      <c r="K13" s="937"/>
      <c r="L13" s="938"/>
    </row>
    <row r="14" spans="2:12" x14ac:dyDescent="0.25">
      <c r="B14" s="936"/>
      <c r="C14" s="937"/>
      <c r="D14" s="937"/>
      <c r="E14" s="937"/>
      <c r="F14" s="937"/>
      <c r="G14" s="938"/>
      <c r="H14" s="936"/>
      <c r="I14" s="937"/>
      <c r="J14" s="937"/>
      <c r="K14" s="937"/>
      <c r="L14" s="938"/>
    </row>
    <row r="15" spans="2:12" x14ac:dyDescent="0.25">
      <c r="B15" s="936"/>
      <c r="C15" s="937"/>
      <c r="D15" s="937"/>
      <c r="E15" s="937"/>
      <c r="F15" s="937"/>
      <c r="G15" s="938"/>
      <c r="H15" s="936"/>
      <c r="I15" s="937"/>
      <c r="J15" s="937"/>
      <c r="K15" s="937"/>
      <c r="L15" s="938"/>
    </row>
    <row r="16" spans="2:12" x14ac:dyDescent="0.25">
      <c r="B16" s="936"/>
      <c r="C16" s="937"/>
      <c r="D16" s="937"/>
      <c r="E16" s="937"/>
      <c r="F16" s="937"/>
      <c r="G16" s="938"/>
      <c r="H16" s="936"/>
      <c r="I16" s="937"/>
      <c r="J16" s="937"/>
      <c r="K16" s="937"/>
      <c r="L16" s="938"/>
    </row>
    <row r="17" spans="2:12" x14ac:dyDescent="0.25">
      <c r="B17" s="936"/>
      <c r="C17" s="937"/>
      <c r="D17" s="937"/>
      <c r="E17" s="937"/>
      <c r="F17" s="937"/>
      <c r="G17" s="938"/>
      <c r="H17" s="936"/>
      <c r="I17" s="937"/>
      <c r="J17" s="937"/>
      <c r="K17" s="937"/>
      <c r="L17" s="938"/>
    </row>
    <row r="18" spans="2:12" x14ac:dyDescent="0.25">
      <c r="B18" s="936"/>
      <c r="C18" s="937"/>
      <c r="D18" s="937"/>
      <c r="E18" s="937"/>
      <c r="F18" s="937"/>
      <c r="G18" s="938"/>
      <c r="H18" s="936"/>
      <c r="I18" s="937"/>
      <c r="J18" s="937"/>
      <c r="K18" s="937"/>
      <c r="L18" s="938"/>
    </row>
    <row r="19" spans="2:12" ht="15.75" thickBot="1" x14ac:dyDescent="0.3">
      <c r="B19" s="936"/>
      <c r="C19" s="937"/>
      <c r="D19" s="937"/>
      <c r="E19" s="937"/>
      <c r="F19" s="937"/>
      <c r="G19" s="938"/>
      <c r="H19" s="936"/>
      <c r="I19" s="937"/>
      <c r="J19" s="937"/>
      <c r="K19" s="937"/>
      <c r="L19" s="938"/>
    </row>
    <row r="20" spans="2:12" x14ac:dyDescent="0.25">
      <c r="B20" s="927" t="s">
        <v>831</v>
      </c>
      <c r="C20" s="928"/>
      <c r="D20" s="928"/>
      <c r="E20" s="928"/>
      <c r="F20" s="928"/>
      <c r="G20" s="929"/>
      <c r="H20" s="939" t="s">
        <v>832</v>
      </c>
      <c r="I20" s="940"/>
      <c r="J20" s="940"/>
      <c r="K20" s="940"/>
      <c r="L20" s="941"/>
    </row>
    <row r="21" spans="2:12" ht="18" customHeight="1" thickBot="1" x14ac:dyDescent="0.3">
      <c r="B21" s="930"/>
      <c r="C21" s="931"/>
      <c r="D21" s="931"/>
      <c r="E21" s="931"/>
      <c r="F21" s="931"/>
      <c r="G21" s="932"/>
      <c r="H21" s="942"/>
      <c r="I21" s="943"/>
      <c r="J21" s="943"/>
      <c r="K21" s="943"/>
      <c r="L21" s="944"/>
    </row>
    <row r="22" spans="2:12" ht="15.75" customHeight="1" x14ac:dyDescent="0.25">
      <c r="B22" s="933" t="s">
        <v>833</v>
      </c>
      <c r="C22" s="934"/>
      <c r="D22" s="934"/>
      <c r="E22" s="934"/>
      <c r="F22" s="934"/>
      <c r="G22" s="935"/>
      <c r="H22" s="933" t="s">
        <v>834</v>
      </c>
      <c r="I22" s="934"/>
      <c r="J22" s="934"/>
      <c r="K22" s="934"/>
      <c r="L22" s="935"/>
    </row>
    <row r="23" spans="2:12" x14ac:dyDescent="0.25">
      <c r="B23" s="936"/>
      <c r="C23" s="937"/>
      <c r="D23" s="937"/>
      <c r="E23" s="937"/>
      <c r="F23" s="937"/>
      <c r="G23" s="938"/>
      <c r="H23" s="936"/>
      <c r="I23" s="937"/>
      <c r="J23" s="937"/>
      <c r="K23" s="937"/>
      <c r="L23" s="938"/>
    </row>
    <row r="24" spans="2:12" x14ac:dyDescent="0.25">
      <c r="B24" s="936"/>
      <c r="C24" s="937"/>
      <c r="D24" s="937"/>
      <c r="E24" s="937"/>
      <c r="F24" s="937"/>
      <c r="G24" s="938"/>
      <c r="H24" s="936"/>
      <c r="I24" s="937"/>
      <c r="J24" s="937"/>
      <c r="K24" s="937"/>
      <c r="L24" s="938"/>
    </row>
    <row r="25" spans="2:12" x14ac:dyDescent="0.25">
      <c r="B25" s="936"/>
      <c r="C25" s="937"/>
      <c r="D25" s="937"/>
      <c r="E25" s="937"/>
      <c r="F25" s="937"/>
      <c r="G25" s="938"/>
      <c r="H25" s="936"/>
      <c r="I25" s="937"/>
      <c r="J25" s="937"/>
      <c r="K25" s="937"/>
      <c r="L25" s="938"/>
    </row>
    <row r="26" spans="2:12" x14ac:dyDescent="0.25">
      <c r="B26" s="936"/>
      <c r="C26" s="937"/>
      <c r="D26" s="937"/>
      <c r="E26" s="937"/>
      <c r="F26" s="937"/>
      <c r="G26" s="938"/>
      <c r="H26" s="936"/>
      <c r="I26" s="937"/>
      <c r="J26" s="937"/>
      <c r="K26" s="937"/>
      <c r="L26" s="938"/>
    </row>
    <row r="27" spans="2:12" x14ac:dyDescent="0.25">
      <c r="B27" s="936"/>
      <c r="C27" s="937"/>
      <c r="D27" s="937"/>
      <c r="E27" s="937"/>
      <c r="F27" s="937"/>
      <c r="G27" s="938"/>
      <c r="H27" s="936"/>
      <c r="I27" s="937"/>
      <c r="J27" s="937"/>
      <c r="K27" s="937"/>
      <c r="L27" s="938"/>
    </row>
    <row r="28" spans="2:12" x14ac:dyDescent="0.25">
      <c r="B28" s="936"/>
      <c r="C28" s="937"/>
      <c r="D28" s="937"/>
      <c r="E28" s="937"/>
      <c r="F28" s="937"/>
      <c r="G28" s="938"/>
      <c r="H28" s="936"/>
      <c r="I28" s="937"/>
      <c r="J28" s="937"/>
      <c r="K28" s="937"/>
      <c r="L28" s="938"/>
    </row>
    <row r="29" spans="2:12" x14ac:dyDescent="0.25">
      <c r="B29" s="936"/>
      <c r="C29" s="937"/>
      <c r="D29" s="937"/>
      <c r="E29" s="937"/>
      <c r="F29" s="937"/>
      <c r="G29" s="938"/>
      <c r="H29" s="936"/>
      <c r="I29" s="937"/>
      <c r="J29" s="937"/>
      <c r="K29" s="937"/>
      <c r="L29" s="938"/>
    </row>
    <row r="30" spans="2:12" x14ac:dyDescent="0.25">
      <c r="B30" s="936"/>
      <c r="C30" s="937"/>
      <c r="D30" s="937"/>
      <c r="E30" s="937"/>
      <c r="F30" s="937"/>
      <c r="G30" s="938"/>
      <c r="H30" s="936"/>
      <c r="I30" s="937"/>
      <c r="J30" s="937"/>
      <c r="K30" s="937"/>
      <c r="L30" s="938"/>
    </row>
    <row r="31" spans="2:12" x14ac:dyDescent="0.25">
      <c r="B31" s="936"/>
      <c r="C31" s="937"/>
      <c r="D31" s="937"/>
      <c r="E31" s="937"/>
      <c r="F31" s="937"/>
      <c r="G31" s="938"/>
      <c r="H31" s="936"/>
      <c r="I31" s="937"/>
      <c r="J31" s="937"/>
      <c r="K31" s="937"/>
      <c r="L31" s="938"/>
    </row>
    <row r="32" spans="2:12" x14ac:dyDescent="0.25">
      <c r="B32" s="936"/>
      <c r="C32" s="937"/>
      <c r="D32" s="937"/>
      <c r="E32" s="937"/>
      <c r="F32" s="937"/>
      <c r="G32" s="938"/>
      <c r="H32" s="936"/>
      <c r="I32" s="937"/>
      <c r="J32" s="937"/>
      <c r="K32" s="937"/>
      <c r="L32" s="938"/>
    </row>
    <row r="33" spans="2:12" x14ac:dyDescent="0.25">
      <c r="B33" s="936"/>
      <c r="C33" s="937"/>
      <c r="D33" s="937"/>
      <c r="E33" s="937"/>
      <c r="F33" s="937"/>
      <c r="G33" s="938"/>
      <c r="H33" s="936"/>
      <c r="I33" s="937"/>
      <c r="J33" s="937"/>
      <c r="K33" s="937"/>
      <c r="L33" s="938"/>
    </row>
    <row r="34" spans="2:12" x14ac:dyDescent="0.25">
      <c r="B34" s="936"/>
      <c r="C34" s="937"/>
      <c r="D34" s="937"/>
      <c r="E34" s="937"/>
      <c r="F34" s="937"/>
      <c r="G34" s="938"/>
      <c r="H34" s="936"/>
      <c r="I34" s="937"/>
      <c r="J34" s="937"/>
      <c r="K34" s="937"/>
      <c r="L34" s="938"/>
    </row>
    <row r="35" spans="2:12" ht="15.75" thickBot="1" x14ac:dyDescent="0.3">
      <c r="B35" s="936"/>
      <c r="C35" s="937"/>
      <c r="D35" s="937"/>
      <c r="E35" s="937"/>
      <c r="F35" s="937"/>
      <c r="G35" s="938"/>
      <c r="H35" s="936"/>
      <c r="I35" s="937"/>
      <c r="J35" s="937"/>
      <c r="K35" s="937"/>
      <c r="L35" s="938"/>
    </row>
    <row r="36" spans="2:12" x14ac:dyDescent="0.25">
      <c r="B36" s="927" t="s">
        <v>835</v>
      </c>
      <c r="C36" s="928"/>
      <c r="D36" s="928"/>
      <c r="E36" s="928"/>
      <c r="F36" s="928"/>
      <c r="G36" s="929"/>
      <c r="H36" s="939" t="s">
        <v>836</v>
      </c>
      <c r="I36" s="940"/>
      <c r="J36" s="940"/>
      <c r="K36" s="940"/>
      <c r="L36" s="941"/>
    </row>
    <row r="37" spans="2:12" ht="18" customHeight="1" thickBot="1" x14ac:dyDescent="0.3">
      <c r="B37" s="930"/>
      <c r="C37" s="931"/>
      <c r="D37" s="931"/>
      <c r="E37" s="931"/>
      <c r="F37" s="931"/>
      <c r="G37" s="932"/>
      <c r="H37" s="942"/>
      <c r="I37" s="943"/>
      <c r="J37" s="943"/>
      <c r="K37" s="943"/>
      <c r="L37" s="944"/>
    </row>
    <row r="38" spans="2:12" x14ac:dyDescent="0.25">
      <c r="B38" s="933" t="s">
        <v>837</v>
      </c>
      <c r="C38" s="934"/>
      <c r="D38" s="934"/>
      <c r="E38" s="934"/>
      <c r="F38" s="934"/>
      <c r="G38" s="935"/>
      <c r="H38" s="933" t="s">
        <v>838</v>
      </c>
      <c r="I38" s="934"/>
      <c r="J38" s="934"/>
      <c r="K38" s="934"/>
      <c r="L38" s="935"/>
    </row>
    <row r="39" spans="2:12" x14ac:dyDescent="0.25">
      <c r="B39" s="936"/>
      <c r="C39" s="937"/>
      <c r="D39" s="937"/>
      <c r="E39" s="937"/>
      <c r="F39" s="937"/>
      <c r="G39" s="938"/>
      <c r="H39" s="936"/>
      <c r="I39" s="937"/>
      <c r="J39" s="937"/>
      <c r="K39" s="937"/>
      <c r="L39" s="938"/>
    </row>
    <row r="40" spans="2:12" x14ac:dyDescent="0.25">
      <c r="B40" s="936"/>
      <c r="C40" s="937"/>
      <c r="D40" s="937"/>
      <c r="E40" s="937"/>
      <c r="F40" s="937"/>
      <c r="G40" s="938"/>
      <c r="H40" s="936"/>
      <c r="I40" s="937"/>
      <c r="J40" s="937"/>
      <c r="K40" s="937"/>
      <c r="L40" s="938"/>
    </row>
    <row r="41" spans="2:12" x14ac:dyDescent="0.25">
      <c r="B41" s="936"/>
      <c r="C41" s="937"/>
      <c r="D41" s="937"/>
      <c r="E41" s="937"/>
      <c r="F41" s="937"/>
      <c r="G41" s="938"/>
      <c r="H41" s="936"/>
      <c r="I41" s="937"/>
      <c r="J41" s="937"/>
      <c r="K41" s="937"/>
      <c r="L41" s="938"/>
    </row>
    <row r="42" spans="2:12" x14ac:dyDescent="0.25">
      <c r="B42" s="936"/>
      <c r="C42" s="937"/>
      <c r="D42" s="937"/>
      <c r="E42" s="937"/>
      <c r="F42" s="937"/>
      <c r="G42" s="938"/>
      <c r="H42" s="936"/>
      <c r="I42" s="937"/>
      <c r="J42" s="937"/>
      <c r="K42" s="937"/>
      <c r="L42" s="938"/>
    </row>
    <row r="43" spans="2:12" x14ac:dyDescent="0.25">
      <c r="B43" s="936"/>
      <c r="C43" s="937"/>
      <c r="D43" s="937"/>
      <c r="E43" s="937"/>
      <c r="F43" s="937"/>
      <c r="G43" s="938"/>
      <c r="H43" s="936"/>
      <c r="I43" s="937"/>
      <c r="J43" s="937"/>
      <c r="K43" s="937"/>
      <c r="L43" s="938"/>
    </row>
    <row r="44" spans="2:12" x14ac:dyDescent="0.25">
      <c r="B44" s="936"/>
      <c r="C44" s="937"/>
      <c r="D44" s="937"/>
      <c r="E44" s="937"/>
      <c r="F44" s="937"/>
      <c r="G44" s="938"/>
      <c r="H44" s="936"/>
      <c r="I44" s="937"/>
      <c r="J44" s="937"/>
      <c r="K44" s="937"/>
      <c r="L44" s="938"/>
    </row>
    <row r="45" spans="2:12" x14ac:dyDescent="0.25">
      <c r="B45" s="936"/>
      <c r="C45" s="937"/>
      <c r="D45" s="937"/>
      <c r="E45" s="937"/>
      <c r="F45" s="937"/>
      <c r="G45" s="938"/>
      <c r="H45" s="936"/>
      <c r="I45" s="937"/>
      <c r="J45" s="937"/>
      <c r="K45" s="937"/>
      <c r="L45" s="938"/>
    </row>
    <row r="46" spans="2:12" x14ac:dyDescent="0.25">
      <c r="B46" s="936"/>
      <c r="C46" s="937"/>
      <c r="D46" s="937"/>
      <c r="E46" s="937"/>
      <c r="F46" s="937"/>
      <c r="G46" s="938"/>
      <c r="H46" s="936"/>
      <c r="I46" s="937"/>
      <c r="J46" s="937"/>
      <c r="K46" s="937"/>
      <c r="L46" s="938"/>
    </row>
    <row r="47" spans="2:12" x14ac:dyDescent="0.25">
      <c r="B47" s="936"/>
      <c r="C47" s="937"/>
      <c r="D47" s="937"/>
      <c r="E47" s="937"/>
      <c r="F47" s="937"/>
      <c r="G47" s="938"/>
      <c r="H47" s="936"/>
      <c r="I47" s="937"/>
      <c r="J47" s="937"/>
      <c r="K47" s="937"/>
      <c r="L47" s="938"/>
    </row>
    <row r="48" spans="2:12" x14ac:dyDescent="0.25">
      <c r="B48" s="936"/>
      <c r="C48" s="937"/>
      <c r="D48" s="937"/>
      <c r="E48" s="937"/>
      <c r="F48" s="937"/>
      <c r="G48" s="938"/>
      <c r="H48" s="936"/>
      <c r="I48" s="937"/>
      <c r="J48" s="937"/>
      <c r="K48" s="937"/>
      <c r="L48" s="938"/>
    </row>
    <row r="49" spans="2:12" x14ac:dyDescent="0.25">
      <c r="B49" s="936"/>
      <c r="C49" s="937"/>
      <c r="D49" s="937"/>
      <c r="E49" s="937"/>
      <c r="F49" s="937"/>
      <c r="G49" s="938"/>
      <c r="H49" s="936"/>
      <c r="I49" s="937"/>
      <c r="J49" s="937"/>
      <c r="K49" s="937"/>
      <c r="L49" s="938"/>
    </row>
    <row r="50" spans="2:12" x14ac:dyDescent="0.25">
      <c r="B50" s="936"/>
      <c r="C50" s="937"/>
      <c r="D50" s="937"/>
      <c r="E50" s="937"/>
      <c r="F50" s="937"/>
      <c r="G50" s="938"/>
      <c r="H50" s="936"/>
      <c r="I50" s="937"/>
      <c r="J50" s="937"/>
      <c r="K50" s="937"/>
      <c r="L50" s="938"/>
    </row>
    <row r="51" spans="2:12" ht="15.75" thickBot="1" x14ac:dyDescent="0.3">
      <c r="B51" s="936"/>
      <c r="C51" s="937"/>
      <c r="D51" s="937"/>
      <c r="E51" s="937"/>
      <c r="F51" s="937"/>
      <c r="G51" s="938"/>
      <c r="H51" s="936"/>
      <c r="I51" s="937"/>
      <c r="J51" s="937"/>
      <c r="K51" s="937"/>
      <c r="L51" s="938"/>
    </row>
    <row r="52" spans="2:12" ht="15" customHeight="1" x14ac:dyDescent="0.25">
      <c r="B52" s="939" t="s">
        <v>839</v>
      </c>
      <c r="C52" s="940"/>
      <c r="D52" s="940"/>
      <c r="E52" s="940"/>
      <c r="F52" s="940"/>
      <c r="G52" s="941"/>
      <c r="H52" s="939" t="s">
        <v>840</v>
      </c>
      <c r="I52" s="940"/>
      <c r="J52" s="940"/>
      <c r="K52" s="940"/>
      <c r="L52" s="941"/>
    </row>
    <row r="53" spans="2:12" ht="15.75" thickBot="1" x14ac:dyDescent="0.3">
      <c r="B53" s="942"/>
      <c r="C53" s="943"/>
      <c r="D53" s="943"/>
      <c r="E53" s="943"/>
      <c r="F53" s="943"/>
      <c r="G53" s="944"/>
      <c r="H53" s="942"/>
      <c r="I53" s="943"/>
      <c r="J53" s="943"/>
      <c r="K53" s="943"/>
      <c r="L53" s="944"/>
    </row>
  </sheetData>
  <mergeCells count="19">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M170"/>
  <sheetViews>
    <sheetView view="pageBreakPreview" topLeftCell="A147" zoomScale="80" zoomScaleNormal="100" zoomScaleSheetLayoutView="80" zoomScalePageLayoutView="110" workbookViewId="0">
      <selection activeCell="L176" sqref="L176"/>
    </sheetView>
  </sheetViews>
  <sheetFormatPr baseColWidth="10" defaultColWidth="11.42578125" defaultRowHeight="15" x14ac:dyDescent="0.25"/>
  <cols>
    <col min="1" max="1" width="3.5703125" style="132" customWidth="1"/>
    <col min="2" max="2" width="4.7109375" style="132" customWidth="1"/>
    <col min="3" max="3" width="8.28515625" style="132" customWidth="1"/>
    <col min="4" max="4" width="8" style="132" customWidth="1"/>
    <col min="5" max="5" width="11.42578125" style="132"/>
    <col min="6" max="6" width="11.85546875" style="132" customWidth="1"/>
    <col min="7" max="7" width="16.28515625" style="132" customWidth="1"/>
    <col min="8" max="8" width="8.5703125" style="132" customWidth="1"/>
    <col min="9" max="9" width="22.42578125" style="132" customWidth="1"/>
    <col min="10" max="10" width="11.7109375" style="132" customWidth="1"/>
    <col min="11" max="11" width="13.42578125" style="132" customWidth="1"/>
    <col min="12" max="12" width="9.42578125" style="132" customWidth="1"/>
    <col min="13" max="13" width="11.42578125" style="132" hidden="1" customWidth="1"/>
    <col min="14" max="16384" width="11.42578125" style="132"/>
  </cols>
  <sheetData>
    <row r="1" spans="2:12" ht="27.75" customHeight="1" x14ac:dyDescent="0.25">
      <c r="B1" s="907" t="s">
        <v>386</v>
      </c>
      <c r="C1" s="908"/>
      <c r="D1" s="908"/>
      <c r="E1" s="908"/>
      <c r="F1" s="908"/>
      <c r="G1" s="908"/>
      <c r="H1" s="908"/>
      <c r="I1" s="908"/>
      <c r="J1" s="908"/>
      <c r="K1" s="908"/>
      <c r="L1" s="909"/>
    </row>
    <row r="2" spans="2:12" ht="11.25" customHeight="1" x14ac:dyDescent="0.25">
      <c r="B2" s="910"/>
      <c r="C2" s="911"/>
      <c r="D2" s="911"/>
      <c r="E2" s="911"/>
      <c r="F2" s="911"/>
      <c r="G2" s="911"/>
      <c r="H2" s="911"/>
      <c r="I2" s="911"/>
      <c r="J2" s="911"/>
      <c r="K2" s="911"/>
      <c r="L2" s="912"/>
    </row>
    <row r="3" spans="2:12" ht="24.95" customHeight="1" x14ac:dyDescent="0.25">
      <c r="B3" s="913" t="s">
        <v>434</v>
      </c>
      <c r="C3" s="914"/>
      <c r="D3" s="914"/>
      <c r="E3" s="915"/>
      <c r="F3" s="161">
        <v>43935</v>
      </c>
      <c r="G3" s="913" t="s">
        <v>435</v>
      </c>
      <c r="H3" s="914"/>
      <c r="I3" s="915"/>
      <c r="J3" s="967">
        <v>43936</v>
      </c>
      <c r="K3" s="914"/>
      <c r="L3" s="915"/>
    </row>
    <row r="4" spans="2:12" ht="24.95" customHeight="1" x14ac:dyDescent="0.25">
      <c r="B4" s="1042" t="s">
        <v>384</v>
      </c>
      <c r="C4" s="920"/>
      <c r="D4" s="920"/>
      <c r="E4" s="920"/>
      <c r="F4" s="920"/>
      <c r="G4" s="921"/>
      <c r="H4" s="1043" t="s">
        <v>757</v>
      </c>
      <c r="I4" s="1044"/>
      <c r="J4" s="167" t="s">
        <v>2</v>
      </c>
      <c r="K4" s="925" t="s">
        <v>0</v>
      </c>
      <c r="L4" s="926"/>
    </row>
    <row r="5" spans="2:12" ht="24.95" customHeight="1" x14ac:dyDescent="0.25">
      <c r="B5" s="162"/>
      <c r="C5" s="163"/>
      <c r="D5" s="163"/>
      <c r="E5" s="163"/>
      <c r="F5" s="163"/>
      <c r="G5" s="164"/>
      <c r="H5" s="1045" t="s">
        <v>758</v>
      </c>
      <c r="I5" s="1046"/>
      <c r="J5" s="167">
        <v>2</v>
      </c>
      <c r="K5" s="925" t="s">
        <v>436</v>
      </c>
      <c r="L5" s="926"/>
    </row>
    <row r="6" spans="2:12" ht="24.95" customHeight="1" x14ac:dyDescent="0.25">
      <c r="B6" s="920" t="s">
        <v>820</v>
      </c>
      <c r="C6" s="920"/>
      <c r="D6" s="920"/>
      <c r="E6" s="920"/>
      <c r="F6" s="920"/>
      <c r="G6" s="920"/>
      <c r="H6" s="920"/>
      <c r="I6" s="920"/>
      <c r="J6" s="920"/>
      <c r="K6" s="920"/>
      <c r="L6" s="1047"/>
    </row>
    <row r="7" spans="2:12" ht="15.75" customHeight="1" x14ac:dyDescent="0.25">
      <c r="B7" s="936" t="s">
        <v>658</v>
      </c>
      <c r="C7" s="937"/>
      <c r="D7" s="937"/>
      <c r="E7" s="937"/>
      <c r="F7" s="937"/>
      <c r="G7" s="938"/>
      <c r="H7" s="936" t="s">
        <v>659</v>
      </c>
      <c r="I7" s="937"/>
      <c r="J7" s="937"/>
      <c r="K7" s="937"/>
      <c r="L7" s="938"/>
    </row>
    <row r="8" spans="2:12" x14ac:dyDescent="0.25">
      <c r="B8" s="936"/>
      <c r="C8" s="937"/>
      <c r="D8" s="937"/>
      <c r="E8" s="937"/>
      <c r="F8" s="937"/>
      <c r="G8" s="938"/>
      <c r="H8" s="936"/>
      <c r="I8" s="937"/>
      <c r="J8" s="937"/>
      <c r="K8" s="937"/>
      <c r="L8" s="938"/>
    </row>
    <row r="9" spans="2:12" x14ac:dyDescent="0.25">
      <c r="B9" s="936"/>
      <c r="C9" s="937"/>
      <c r="D9" s="937"/>
      <c r="E9" s="937"/>
      <c r="F9" s="937"/>
      <c r="G9" s="938"/>
      <c r="H9" s="936"/>
      <c r="I9" s="937"/>
      <c r="J9" s="937"/>
      <c r="K9" s="937"/>
      <c r="L9" s="938"/>
    </row>
    <row r="10" spans="2:12" x14ac:dyDescent="0.25">
      <c r="B10" s="936"/>
      <c r="C10" s="937"/>
      <c r="D10" s="937"/>
      <c r="E10" s="937"/>
      <c r="F10" s="937"/>
      <c r="G10" s="938"/>
      <c r="H10" s="936"/>
      <c r="I10" s="937"/>
      <c r="J10" s="937"/>
      <c r="K10" s="937"/>
      <c r="L10" s="938"/>
    </row>
    <row r="11" spans="2:12" x14ac:dyDescent="0.25">
      <c r="B11" s="936"/>
      <c r="C11" s="937"/>
      <c r="D11" s="937"/>
      <c r="E11" s="937"/>
      <c r="F11" s="937"/>
      <c r="G11" s="938"/>
      <c r="H11" s="936"/>
      <c r="I11" s="937"/>
      <c r="J11" s="937"/>
      <c r="K11" s="937"/>
      <c r="L11" s="938"/>
    </row>
    <row r="12" spans="2:12" x14ac:dyDescent="0.25">
      <c r="B12" s="936"/>
      <c r="C12" s="937"/>
      <c r="D12" s="937"/>
      <c r="E12" s="937"/>
      <c r="F12" s="937"/>
      <c r="G12" s="938"/>
      <c r="H12" s="936"/>
      <c r="I12" s="937"/>
      <c r="J12" s="937"/>
      <c r="K12" s="937"/>
      <c r="L12" s="938"/>
    </row>
    <row r="13" spans="2:12" x14ac:dyDescent="0.25">
      <c r="B13" s="936"/>
      <c r="C13" s="937"/>
      <c r="D13" s="937"/>
      <c r="E13" s="937"/>
      <c r="F13" s="937"/>
      <c r="G13" s="938"/>
      <c r="H13" s="936"/>
      <c r="I13" s="937"/>
      <c r="J13" s="937"/>
      <c r="K13" s="937"/>
      <c r="L13" s="938"/>
    </row>
    <row r="14" spans="2:12" x14ac:dyDescent="0.25">
      <c r="B14" s="936"/>
      <c r="C14" s="937"/>
      <c r="D14" s="937"/>
      <c r="E14" s="937"/>
      <c r="F14" s="937"/>
      <c r="G14" s="938"/>
      <c r="H14" s="936"/>
      <c r="I14" s="937"/>
      <c r="J14" s="937"/>
      <c r="K14" s="937"/>
      <c r="L14" s="938"/>
    </row>
    <row r="15" spans="2:12" x14ac:dyDescent="0.25">
      <c r="B15" s="936"/>
      <c r="C15" s="937"/>
      <c r="D15" s="937"/>
      <c r="E15" s="937"/>
      <c r="F15" s="937"/>
      <c r="G15" s="938"/>
      <c r="H15" s="936"/>
      <c r="I15" s="937"/>
      <c r="J15" s="937"/>
      <c r="K15" s="937"/>
      <c r="L15" s="938"/>
    </row>
    <row r="16" spans="2:12" x14ac:dyDescent="0.25">
      <c r="B16" s="936"/>
      <c r="C16" s="937"/>
      <c r="D16" s="937"/>
      <c r="E16" s="937"/>
      <c r="F16" s="937"/>
      <c r="G16" s="938"/>
      <c r="H16" s="936"/>
      <c r="I16" s="937"/>
      <c r="J16" s="937"/>
      <c r="K16" s="937"/>
      <c r="L16" s="938"/>
    </row>
    <row r="17" spans="2:12" x14ac:dyDescent="0.25">
      <c r="B17" s="936"/>
      <c r="C17" s="937"/>
      <c r="D17" s="937"/>
      <c r="E17" s="937"/>
      <c r="F17" s="937"/>
      <c r="G17" s="938"/>
      <c r="H17" s="936"/>
      <c r="I17" s="937"/>
      <c r="J17" s="937"/>
      <c r="K17" s="937"/>
      <c r="L17" s="938"/>
    </row>
    <row r="18" spans="2:12" x14ac:dyDescent="0.25">
      <c r="B18" s="936"/>
      <c r="C18" s="937"/>
      <c r="D18" s="937"/>
      <c r="E18" s="937"/>
      <c r="F18" s="937"/>
      <c r="G18" s="938"/>
      <c r="H18" s="936"/>
      <c r="I18" s="937"/>
      <c r="J18" s="937"/>
      <c r="K18" s="937"/>
      <c r="L18" s="938"/>
    </row>
    <row r="19" spans="2:12" x14ac:dyDescent="0.25">
      <c r="B19" s="936"/>
      <c r="C19" s="937"/>
      <c r="D19" s="937"/>
      <c r="E19" s="937"/>
      <c r="F19" s="937"/>
      <c r="G19" s="938"/>
      <c r="H19" s="936"/>
      <c r="I19" s="937"/>
      <c r="J19" s="937"/>
      <c r="K19" s="937"/>
      <c r="L19" s="938"/>
    </row>
    <row r="20" spans="2:12" x14ac:dyDescent="0.25">
      <c r="B20" s="936"/>
      <c r="C20" s="937"/>
      <c r="D20" s="937"/>
      <c r="E20" s="937"/>
      <c r="F20" s="937"/>
      <c r="G20" s="938"/>
      <c r="H20" s="936"/>
      <c r="I20" s="937"/>
      <c r="J20" s="937"/>
      <c r="K20" s="937"/>
      <c r="L20" s="938"/>
    </row>
    <row r="21" spans="2:12" x14ac:dyDescent="0.25">
      <c r="B21" s="1038">
        <v>1</v>
      </c>
      <c r="C21" s="1039"/>
      <c r="D21" s="1039"/>
      <c r="E21" s="1039"/>
      <c r="F21" s="1039"/>
      <c r="G21" s="1040"/>
      <c r="H21" s="1035">
        <v>2</v>
      </c>
      <c r="I21" s="1036"/>
      <c r="J21" s="1036"/>
      <c r="K21" s="1036"/>
      <c r="L21" s="1037"/>
    </row>
    <row r="22" spans="2:12" ht="18" customHeight="1" thickBot="1" x14ac:dyDescent="0.3">
      <c r="B22" s="958"/>
      <c r="C22" s="959"/>
      <c r="D22" s="959"/>
      <c r="E22" s="959"/>
      <c r="F22" s="959"/>
      <c r="G22" s="960"/>
      <c r="H22" s="964"/>
      <c r="I22" s="965"/>
      <c r="J22" s="965"/>
      <c r="K22" s="965"/>
      <c r="L22" s="966"/>
    </row>
    <row r="23" spans="2:12" ht="15.75" customHeight="1" x14ac:dyDescent="0.25">
      <c r="B23" s="936" t="s">
        <v>658</v>
      </c>
      <c r="C23" s="937"/>
      <c r="D23" s="937"/>
      <c r="E23" s="937"/>
      <c r="F23" s="937"/>
      <c r="G23" s="938"/>
      <c r="H23" s="936" t="s">
        <v>659</v>
      </c>
      <c r="I23" s="937"/>
      <c r="J23" s="937"/>
      <c r="K23" s="937"/>
      <c r="L23" s="938"/>
    </row>
    <row r="24" spans="2:12" x14ac:dyDescent="0.25">
      <c r="B24" s="936"/>
      <c r="C24" s="937"/>
      <c r="D24" s="937"/>
      <c r="E24" s="937"/>
      <c r="F24" s="937"/>
      <c r="G24" s="938"/>
      <c r="H24" s="936"/>
      <c r="I24" s="937"/>
      <c r="J24" s="937"/>
      <c r="K24" s="937"/>
      <c r="L24" s="938"/>
    </row>
    <row r="25" spans="2:12" x14ac:dyDescent="0.25">
      <c r="B25" s="936"/>
      <c r="C25" s="937"/>
      <c r="D25" s="937"/>
      <c r="E25" s="937"/>
      <c r="F25" s="937"/>
      <c r="G25" s="938"/>
      <c r="H25" s="936"/>
      <c r="I25" s="937"/>
      <c r="J25" s="937"/>
      <c r="K25" s="937"/>
      <c r="L25" s="938"/>
    </row>
    <row r="26" spans="2:12" x14ac:dyDescent="0.25">
      <c r="B26" s="936"/>
      <c r="C26" s="937"/>
      <c r="D26" s="937"/>
      <c r="E26" s="937"/>
      <c r="F26" s="937"/>
      <c r="G26" s="938"/>
      <c r="H26" s="936"/>
      <c r="I26" s="937"/>
      <c r="J26" s="937"/>
      <c r="K26" s="937"/>
      <c r="L26" s="938"/>
    </row>
    <row r="27" spans="2:12" x14ac:dyDescent="0.25">
      <c r="B27" s="936"/>
      <c r="C27" s="937"/>
      <c r="D27" s="937"/>
      <c r="E27" s="937"/>
      <c r="F27" s="937"/>
      <c r="G27" s="938"/>
      <c r="H27" s="936"/>
      <c r="I27" s="937"/>
      <c r="J27" s="937"/>
      <c r="K27" s="937"/>
      <c r="L27" s="938"/>
    </row>
    <row r="28" spans="2:12" x14ac:dyDescent="0.25">
      <c r="B28" s="936"/>
      <c r="C28" s="937"/>
      <c r="D28" s="937"/>
      <c r="E28" s="937"/>
      <c r="F28" s="937"/>
      <c r="G28" s="938"/>
      <c r="H28" s="936"/>
      <c r="I28" s="937"/>
      <c r="J28" s="937"/>
      <c r="K28" s="937"/>
      <c r="L28" s="938"/>
    </row>
    <row r="29" spans="2:12" x14ac:dyDescent="0.25">
      <c r="B29" s="936"/>
      <c r="C29" s="937"/>
      <c r="D29" s="937"/>
      <c r="E29" s="937"/>
      <c r="F29" s="937"/>
      <c r="G29" s="938"/>
      <c r="H29" s="936"/>
      <c r="I29" s="937"/>
      <c r="J29" s="937"/>
      <c r="K29" s="937"/>
      <c r="L29" s="938"/>
    </row>
    <row r="30" spans="2:12" x14ac:dyDescent="0.25">
      <c r="B30" s="936"/>
      <c r="C30" s="937"/>
      <c r="D30" s="937"/>
      <c r="E30" s="937"/>
      <c r="F30" s="937"/>
      <c r="G30" s="938"/>
      <c r="H30" s="936"/>
      <c r="I30" s="937"/>
      <c r="J30" s="937"/>
      <c r="K30" s="937"/>
      <c r="L30" s="938"/>
    </row>
    <row r="31" spans="2:12" x14ac:dyDescent="0.25">
      <c r="B31" s="936"/>
      <c r="C31" s="937"/>
      <c r="D31" s="937"/>
      <c r="E31" s="937"/>
      <c r="F31" s="937"/>
      <c r="G31" s="938"/>
      <c r="H31" s="936"/>
      <c r="I31" s="937"/>
      <c r="J31" s="937"/>
      <c r="K31" s="937"/>
      <c r="L31" s="938"/>
    </row>
    <row r="32" spans="2:12" x14ac:dyDescent="0.25">
      <c r="B32" s="936"/>
      <c r="C32" s="937"/>
      <c r="D32" s="937"/>
      <c r="E32" s="937"/>
      <c r="F32" s="937"/>
      <c r="G32" s="938"/>
      <c r="H32" s="936"/>
      <c r="I32" s="937"/>
      <c r="J32" s="937"/>
      <c r="K32" s="937"/>
      <c r="L32" s="938"/>
    </row>
    <row r="33" spans="2:12" x14ac:dyDescent="0.25">
      <c r="B33" s="936"/>
      <c r="C33" s="937"/>
      <c r="D33" s="937"/>
      <c r="E33" s="937"/>
      <c r="F33" s="937"/>
      <c r="G33" s="938"/>
      <c r="H33" s="936"/>
      <c r="I33" s="937"/>
      <c r="J33" s="937"/>
      <c r="K33" s="937"/>
      <c r="L33" s="938"/>
    </row>
    <row r="34" spans="2:12" x14ac:dyDescent="0.25">
      <c r="B34" s="936"/>
      <c r="C34" s="937"/>
      <c r="D34" s="937"/>
      <c r="E34" s="937"/>
      <c r="F34" s="937"/>
      <c r="G34" s="938"/>
      <c r="H34" s="936"/>
      <c r="I34" s="937"/>
      <c r="J34" s="937"/>
      <c r="K34" s="937"/>
      <c r="L34" s="938"/>
    </row>
    <row r="35" spans="2:12" x14ac:dyDescent="0.25">
      <c r="B35" s="936"/>
      <c r="C35" s="937"/>
      <c r="D35" s="937"/>
      <c r="E35" s="937"/>
      <c r="F35" s="937"/>
      <c r="G35" s="938"/>
      <c r="H35" s="936"/>
      <c r="I35" s="937"/>
      <c r="J35" s="937"/>
      <c r="K35" s="937"/>
      <c r="L35" s="938"/>
    </row>
    <row r="36" spans="2:12" x14ac:dyDescent="0.25">
      <c r="B36" s="936"/>
      <c r="C36" s="937"/>
      <c r="D36" s="937"/>
      <c r="E36" s="937"/>
      <c r="F36" s="937"/>
      <c r="G36" s="938"/>
      <c r="H36" s="936"/>
      <c r="I36" s="937"/>
      <c r="J36" s="937"/>
      <c r="K36" s="937"/>
      <c r="L36" s="938"/>
    </row>
    <row r="37" spans="2:12" x14ac:dyDescent="0.25">
      <c r="B37" s="1038">
        <v>3</v>
      </c>
      <c r="C37" s="1039"/>
      <c r="D37" s="1039"/>
      <c r="E37" s="1039"/>
      <c r="F37" s="1039"/>
      <c r="G37" s="1040"/>
      <c r="H37" s="1035">
        <v>4</v>
      </c>
      <c r="I37" s="1036"/>
      <c r="J37" s="1036"/>
      <c r="K37" s="1036"/>
      <c r="L37" s="1037"/>
    </row>
    <row r="38" spans="2:12" ht="18" customHeight="1" thickBot="1" x14ac:dyDescent="0.3">
      <c r="B38" s="958"/>
      <c r="C38" s="959"/>
      <c r="D38" s="959"/>
      <c r="E38" s="959"/>
      <c r="F38" s="959"/>
      <c r="G38" s="960"/>
      <c r="H38" s="964"/>
      <c r="I38" s="965"/>
      <c r="J38" s="965"/>
      <c r="K38" s="965"/>
      <c r="L38" s="966"/>
    </row>
    <row r="39" spans="2:12" ht="15.75" customHeight="1" x14ac:dyDescent="0.25">
      <c r="B39" s="936" t="s">
        <v>658</v>
      </c>
      <c r="C39" s="937"/>
      <c r="D39" s="937"/>
      <c r="E39" s="937"/>
      <c r="F39" s="937"/>
      <c r="G39" s="938"/>
      <c r="H39" s="936" t="s">
        <v>659</v>
      </c>
      <c r="I39" s="937"/>
      <c r="J39" s="937"/>
      <c r="K39" s="937"/>
      <c r="L39" s="938"/>
    </row>
    <row r="40" spans="2:12" x14ac:dyDescent="0.25">
      <c r="B40" s="936"/>
      <c r="C40" s="937"/>
      <c r="D40" s="937"/>
      <c r="E40" s="937"/>
      <c r="F40" s="937"/>
      <c r="G40" s="938"/>
      <c r="H40" s="936"/>
      <c r="I40" s="937"/>
      <c r="J40" s="937"/>
      <c r="K40" s="937"/>
      <c r="L40" s="938"/>
    </row>
    <row r="41" spans="2:12" x14ac:dyDescent="0.25">
      <c r="B41" s="936"/>
      <c r="C41" s="937"/>
      <c r="D41" s="937"/>
      <c r="E41" s="937"/>
      <c r="F41" s="937"/>
      <c r="G41" s="938"/>
      <c r="H41" s="936"/>
      <c r="I41" s="937"/>
      <c r="J41" s="937"/>
      <c r="K41" s="937"/>
      <c r="L41" s="938"/>
    </row>
    <row r="42" spans="2:12" x14ac:dyDescent="0.25">
      <c r="B42" s="936"/>
      <c r="C42" s="937"/>
      <c r="D42" s="937"/>
      <c r="E42" s="937"/>
      <c r="F42" s="937"/>
      <c r="G42" s="938"/>
      <c r="H42" s="936"/>
      <c r="I42" s="937"/>
      <c r="J42" s="937"/>
      <c r="K42" s="937"/>
      <c r="L42" s="938"/>
    </row>
    <row r="43" spans="2:12" x14ac:dyDescent="0.25">
      <c r="B43" s="936"/>
      <c r="C43" s="937"/>
      <c r="D43" s="937"/>
      <c r="E43" s="937"/>
      <c r="F43" s="937"/>
      <c r="G43" s="938"/>
      <c r="H43" s="936"/>
      <c r="I43" s="937"/>
      <c r="J43" s="937"/>
      <c r="K43" s="937"/>
      <c r="L43" s="938"/>
    </row>
    <row r="44" spans="2:12" x14ac:dyDescent="0.25">
      <c r="B44" s="936"/>
      <c r="C44" s="937"/>
      <c r="D44" s="937"/>
      <c r="E44" s="937"/>
      <c r="F44" s="937"/>
      <c r="G44" s="938"/>
      <c r="H44" s="936"/>
      <c r="I44" s="937"/>
      <c r="J44" s="937"/>
      <c r="K44" s="937"/>
      <c r="L44" s="938"/>
    </row>
    <row r="45" spans="2:12" x14ac:dyDescent="0.25">
      <c r="B45" s="936"/>
      <c r="C45" s="937"/>
      <c r="D45" s="937"/>
      <c r="E45" s="937"/>
      <c r="F45" s="937"/>
      <c r="G45" s="938"/>
      <c r="H45" s="936"/>
      <c r="I45" s="937"/>
      <c r="J45" s="937"/>
      <c r="K45" s="937"/>
      <c r="L45" s="938"/>
    </row>
    <row r="46" spans="2:12" x14ac:dyDescent="0.25">
      <c r="B46" s="936"/>
      <c r="C46" s="937"/>
      <c r="D46" s="937"/>
      <c r="E46" s="937"/>
      <c r="F46" s="937"/>
      <c r="G46" s="938"/>
      <c r="H46" s="936"/>
      <c r="I46" s="937"/>
      <c r="J46" s="937"/>
      <c r="K46" s="937"/>
      <c r="L46" s="938"/>
    </row>
    <row r="47" spans="2:12" x14ac:dyDescent="0.25">
      <c r="B47" s="936"/>
      <c r="C47" s="937"/>
      <c r="D47" s="937"/>
      <c r="E47" s="937"/>
      <c r="F47" s="937"/>
      <c r="G47" s="938"/>
      <c r="H47" s="936"/>
      <c r="I47" s="937"/>
      <c r="J47" s="937"/>
      <c r="K47" s="937"/>
      <c r="L47" s="938"/>
    </row>
    <row r="48" spans="2:12" x14ac:dyDescent="0.25">
      <c r="B48" s="936"/>
      <c r="C48" s="937"/>
      <c r="D48" s="937"/>
      <c r="E48" s="937"/>
      <c r="F48" s="937"/>
      <c r="G48" s="938"/>
      <c r="H48" s="936"/>
      <c r="I48" s="937"/>
      <c r="J48" s="937"/>
      <c r="K48" s="937"/>
      <c r="L48" s="938"/>
    </row>
    <row r="49" spans="2:12" x14ac:dyDescent="0.25">
      <c r="B49" s="936"/>
      <c r="C49" s="937"/>
      <c r="D49" s="937"/>
      <c r="E49" s="937"/>
      <c r="F49" s="937"/>
      <c r="G49" s="938"/>
      <c r="H49" s="936"/>
      <c r="I49" s="937"/>
      <c r="J49" s="937"/>
      <c r="K49" s="937"/>
      <c r="L49" s="938"/>
    </row>
    <row r="50" spans="2:12" x14ac:dyDescent="0.25">
      <c r="B50" s="936"/>
      <c r="C50" s="937"/>
      <c r="D50" s="937"/>
      <c r="E50" s="937"/>
      <c r="F50" s="937"/>
      <c r="G50" s="938"/>
      <c r="H50" s="936"/>
      <c r="I50" s="937"/>
      <c r="J50" s="937"/>
      <c r="K50" s="937"/>
      <c r="L50" s="938"/>
    </row>
    <row r="51" spans="2:12" x14ac:dyDescent="0.25">
      <c r="B51" s="936"/>
      <c r="C51" s="937"/>
      <c r="D51" s="937"/>
      <c r="E51" s="937"/>
      <c r="F51" s="937"/>
      <c r="G51" s="938"/>
      <c r="H51" s="936"/>
      <c r="I51" s="937"/>
      <c r="J51" s="937"/>
      <c r="K51" s="937"/>
      <c r="L51" s="938"/>
    </row>
    <row r="52" spans="2:12" x14ac:dyDescent="0.25">
      <c r="B52" s="936"/>
      <c r="C52" s="937"/>
      <c r="D52" s="937"/>
      <c r="E52" s="937"/>
      <c r="F52" s="937"/>
      <c r="G52" s="938"/>
      <c r="H52" s="936"/>
      <c r="I52" s="937"/>
      <c r="J52" s="937"/>
      <c r="K52" s="937"/>
      <c r="L52" s="938"/>
    </row>
    <row r="53" spans="2:12" x14ac:dyDescent="0.25">
      <c r="B53" s="1038">
        <v>5</v>
      </c>
      <c r="C53" s="1039"/>
      <c r="D53" s="1039"/>
      <c r="E53" s="1039"/>
      <c r="F53" s="1039"/>
      <c r="G53" s="1040"/>
      <c r="H53" s="1035">
        <v>6</v>
      </c>
      <c r="I53" s="1036"/>
      <c r="J53" s="1036"/>
      <c r="K53" s="1036"/>
      <c r="L53" s="1037"/>
    </row>
    <row r="54" spans="2:12" ht="18" customHeight="1" thickBot="1" x14ac:dyDescent="0.3">
      <c r="B54" s="958"/>
      <c r="C54" s="959"/>
      <c r="D54" s="959"/>
      <c r="E54" s="959"/>
      <c r="F54" s="959"/>
      <c r="G54" s="960"/>
      <c r="H54" s="964"/>
      <c r="I54" s="965"/>
      <c r="J54" s="965"/>
      <c r="K54" s="965"/>
      <c r="L54" s="966"/>
    </row>
    <row r="55" spans="2:12" ht="15.75" customHeight="1" x14ac:dyDescent="0.25">
      <c r="B55" s="936" t="s">
        <v>658</v>
      </c>
      <c r="C55" s="937"/>
      <c r="D55" s="937"/>
      <c r="E55" s="937"/>
      <c r="F55" s="937"/>
      <c r="G55" s="938"/>
      <c r="H55" s="936" t="s">
        <v>659</v>
      </c>
      <c r="I55" s="937"/>
      <c r="J55" s="937"/>
      <c r="K55" s="937"/>
      <c r="L55" s="938"/>
    </row>
    <row r="56" spans="2:12" x14ac:dyDescent="0.25">
      <c r="B56" s="936"/>
      <c r="C56" s="937"/>
      <c r="D56" s="937"/>
      <c r="E56" s="937"/>
      <c r="F56" s="937"/>
      <c r="G56" s="938"/>
      <c r="H56" s="936"/>
      <c r="I56" s="937"/>
      <c r="J56" s="937"/>
      <c r="K56" s="937"/>
      <c r="L56" s="938"/>
    </row>
    <row r="57" spans="2:12" x14ac:dyDescent="0.25">
      <c r="B57" s="936"/>
      <c r="C57" s="937"/>
      <c r="D57" s="937"/>
      <c r="E57" s="937"/>
      <c r="F57" s="937"/>
      <c r="G57" s="938"/>
      <c r="H57" s="936"/>
      <c r="I57" s="937"/>
      <c r="J57" s="937"/>
      <c r="K57" s="937"/>
      <c r="L57" s="938"/>
    </row>
    <row r="58" spans="2:12" x14ac:dyDescent="0.25">
      <c r="B58" s="936"/>
      <c r="C58" s="937"/>
      <c r="D58" s="937"/>
      <c r="E58" s="937"/>
      <c r="F58" s="937"/>
      <c r="G58" s="938"/>
      <c r="H58" s="936"/>
      <c r="I58" s="937"/>
      <c r="J58" s="937"/>
      <c r="K58" s="937"/>
      <c r="L58" s="938"/>
    </row>
    <row r="59" spans="2:12" x14ac:dyDescent="0.25">
      <c r="B59" s="936"/>
      <c r="C59" s="937"/>
      <c r="D59" s="937"/>
      <c r="E59" s="937"/>
      <c r="F59" s="937"/>
      <c r="G59" s="938"/>
      <c r="H59" s="936"/>
      <c r="I59" s="937"/>
      <c r="J59" s="937"/>
      <c r="K59" s="937"/>
      <c r="L59" s="938"/>
    </row>
    <row r="60" spans="2:12" x14ac:dyDescent="0.25">
      <c r="B60" s="936"/>
      <c r="C60" s="937"/>
      <c r="D60" s="937"/>
      <c r="E60" s="937"/>
      <c r="F60" s="937"/>
      <c r="G60" s="938"/>
      <c r="H60" s="936"/>
      <c r="I60" s="937"/>
      <c r="J60" s="937"/>
      <c r="K60" s="937"/>
      <c r="L60" s="938"/>
    </row>
    <row r="61" spans="2:12" x14ac:dyDescent="0.25">
      <c r="B61" s="936"/>
      <c r="C61" s="937"/>
      <c r="D61" s="937"/>
      <c r="E61" s="937"/>
      <c r="F61" s="937"/>
      <c r="G61" s="938"/>
      <c r="H61" s="936"/>
      <c r="I61" s="937"/>
      <c r="J61" s="937"/>
      <c r="K61" s="937"/>
      <c r="L61" s="938"/>
    </row>
    <row r="62" spans="2:12" x14ac:dyDescent="0.25">
      <c r="B62" s="936"/>
      <c r="C62" s="937"/>
      <c r="D62" s="937"/>
      <c r="E62" s="937"/>
      <c r="F62" s="937"/>
      <c r="G62" s="938"/>
      <c r="H62" s="936"/>
      <c r="I62" s="937"/>
      <c r="J62" s="937"/>
      <c r="K62" s="937"/>
      <c r="L62" s="938"/>
    </row>
    <row r="63" spans="2:12" x14ac:dyDescent="0.25">
      <c r="B63" s="936"/>
      <c r="C63" s="937"/>
      <c r="D63" s="937"/>
      <c r="E63" s="937"/>
      <c r="F63" s="937"/>
      <c r="G63" s="938"/>
      <c r="H63" s="936"/>
      <c r="I63" s="937"/>
      <c r="J63" s="937"/>
      <c r="K63" s="937"/>
      <c r="L63" s="938"/>
    </row>
    <row r="64" spans="2:12" x14ac:dyDescent="0.25">
      <c r="B64" s="936"/>
      <c r="C64" s="937"/>
      <c r="D64" s="937"/>
      <c r="E64" s="937"/>
      <c r="F64" s="937"/>
      <c r="G64" s="938"/>
      <c r="H64" s="936"/>
      <c r="I64" s="937"/>
      <c r="J64" s="937"/>
      <c r="K64" s="937"/>
      <c r="L64" s="938"/>
    </row>
    <row r="65" spans="2:12" x14ac:dyDescent="0.25">
      <c r="B65" s="936"/>
      <c r="C65" s="937"/>
      <c r="D65" s="937"/>
      <c r="E65" s="937"/>
      <c r="F65" s="937"/>
      <c r="G65" s="938"/>
      <c r="H65" s="936"/>
      <c r="I65" s="937"/>
      <c r="J65" s="937"/>
      <c r="K65" s="937"/>
      <c r="L65" s="938"/>
    </row>
    <row r="66" spans="2:12" x14ac:dyDescent="0.25">
      <c r="B66" s="936"/>
      <c r="C66" s="937"/>
      <c r="D66" s="937"/>
      <c r="E66" s="937"/>
      <c r="F66" s="937"/>
      <c r="G66" s="938"/>
      <c r="H66" s="936"/>
      <c r="I66" s="937"/>
      <c r="J66" s="937"/>
      <c r="K66" s="937"/>
      <c r="L66" s="938"/>
    </row>
    <row r="67" spans="2:12" x14ac:dyDescent="0.25">
      <c r="B67" s="936"/>
      <c r="C67" s="937"/>
      <c r="D67" s="937"/>
      <c r="E67" s="937"/>
      <c r="F67" s="937"/>
      <c r="G67" s="938"/>
      <c r="H67" s="936"/>
      <c r="I67" s="937"/>
      <c r="J67" s="937"/>
      <c r="K67" s="937"/>
      <c r="L67" s="938"/>
    </row>
    <row r="68" spans="2:12" x14ac:dyDescent="0.25">
      <c r="B68" s="936"/>
      <c r="C68" s="937"/>
      <c r="D68" s="937"/>
      <c r="E68" s="937"/>
      <c r="F68" s="937"/>
      <c r="G68" s="938"/>
      <c r="H68" s="936"/>
      <c r="I68" s="937"/>
      <c r="J68" s="937"/>
      <c r="K68" s="937"/>
      <c r="L68" s="938"/>
    </row>
    <row r="69" spans="2:12" x14ac:dyDescent="0.25">
      <c r="B69" s="1038">
        <v>7</v>
      </c>
      <c r="C69" s="1039"/>
      <c r="D69" s="1039"/>
      <c r="E69" s="1039"/>
      <c r="F69" s="1039"/>
      <c r="G69" s="1040"/>
      <c r="H69" s="1035">
        <v>8</v>
      </c>
      <c r="I69" s="1036"/>
      <c r="J69" s="1036"/>
      <c r="K69" s="1036"/>
      <c r="L69" s="1037"/>
    </row>
    <row r="70" spans="2:12" ht="18" customHeight="1" thickBot="1" x14ac:dyDescent="0.3">
      <c r="B70" s="958"/>
      <c r="C70" s="959"/>
      <c r="D70" s="959"/>
      <c r="E70" s="959"/>
      <c r="F70" s="959"/>
      <c r="G70" s="960"/>
      <c r="H70" s="964"/>
      <c r="I70" s="965"/>
      <c r="J70" s="965"/>
      <c r="K70" s="965"/>
      <c r="L70" s="966"/>
    </row>
    <row r="71" spans="2:12" ht="183.75" customHeight="1" thickBot="1" x14ac:dyDescent="0.3">
      <c r="B71" s="1032" t="s">
        <v>859</v>
      </c>
      <c r="C71" s="1033"/>
      <c r="D71" s="1033"/>
      <c r="E71" s="1033"/>
      <c r="F71" s="1033"/>
      <c r="G71" s="1033"/>
      <c r="H71" s="1033"/>
      <c r="I71" s="1033"/>
      <c r="J71" s="1033"/>
      <c r="K71" s="1033"/>
      <c r="L71" s="1034"/>
    </row>
    <row r="72" spans="2:12" ht="15.75" customHeight="1" x14ac:dyDescent="0.25">
      <c r="B72" s="936" t="s">
        <v>658</v>
      </c>
      <c r="C72" s="937"/>
      <c r="D72" s="937"/>
      <c r="E72" s="937"/>
      <c r="F72" s="937"/>
      <c r="G72" s="938"/>
      <c r="H72" s="936" t="s">
        <v>659</v>
      </c>
      <c r="I72" s="937"/>
      <c r="J72" s="937"/>
      <c r="K72" s="937"/>
      <c r="L72" s="938"/>
    </row>
    <row r="73" spans="2:12" x14ac:dyDescent="0.25">
      <c r="B73" s="936"/>
      <c r="C73" s="937"/>
      <c r="D73" s="937"/>
      <c r="E73" s="937"/>
      <c r="F73" s="937"/>
      <c r="G73" s="938"/>
      <c r="H73" s="936"/>
      <c r="I73" s="937"/>
      <c r="J73" s="937"/>
      <c r="K73" s="937"/>
      <c r="L73" s="938"/>
    </row>
    <row r="74" spans="2:12" x14ac:dyDescent="0.25">
      <c r="B74" s="936"/>
      <c r="C74" s="937"/>
      <c r="D74" s="937"/>
      <c r="E74" s="937"/>
      <c r="F74" s="937"/>
      <c r="G74" s="938"/>
      <c r="H74" s="936"/>
      <c r="I74" s="937"/>
      <c r="J74" s="937"/>
      <c r="K74" s="937"/>
      <c r="L74" s="938"/>
    </row>
    <row r="75" spans="2:12" x14ac:dyDescent="0.25">
      <c r="B75" s="936"/>
      <c r="C75" s="937"/>
      <c r="D75" s="937"/>
      <c r="E75" s="937"/>
      <c r="F75" s="937"/>
      <c r="G75" s="938"/>
      <c r="H75" s="936"/>
      <c r="I75" s="937"/>
      <c r="J75" s="937"/>
      <c r="K75" s="937"/>
      <c r="L75" s="938"/>
    </row>
    <row r="76" spans="2:12" x14ac:dyDescent="0.25">
      <c r="B76" s="936"/>
      <c r="C76" s="937"/>
      <c r="D76" s="937"/>
      <c r="E76" s="937"/>
      <c r="F76" s="937"/>
      <c r="G76" s="938"/>
      <c r="H76" s="936"/>
      <c r="I76" s="937"/>
      <c r="J76" s="937"/>
      <c r="K76" s="937"/>
      <c r="L76" s="938"/>
    </row>
    <row r="77" spans="2:12" x14ac:dyDescent="0.25">
      <c r="B77" s="936"/>
      <c r="C77" s="937"/>
      <c r="D77" s="937"/>
      <c r="E77" s="937"/>
      <c r="F77" s="937"/>
      <c r="G77" s="938"/>
      <c r="H77" s="936"/>
      <c r="I77" s="937"/>
      <c r="J77" s="937"/>
      <c r="K77" s="937"/>
      <c r="L77" s="938"/>
    </row>
    <row r="78" spans="2:12" x14ac:dyDescent="0.25">
      <c r="B78" s="936"/>
      <c r="C78" s="937"/>
      <c r="D78" s="937"/>
      <c r="E78" s="937"/>
      <c r="F78" s="937"/>
      <c r="G78" s="938"/>
      <c r="H78" s="936"/>
      <c r="I78" s="937"/>
      <c r="J78" s="937"/>
      <c r="K78" s="937"/>
      <c r="L78" s="938"/>
    </row>
    <row r="79" spans="2:12" x14ac:dyDescent="0.25">
      <c r="B79" s="936"/>
      <c r="C79" s="937"/>
      <c r="D79" s="937"/>
      <c r="E79" s="937"/>
      <c r="F79" s="937"/>
      <c r="G79" s="938"/>
      <c r="H79" s="936"/>
      <c r="I79" s="937"/>
      <c r="J79" s="937"/>
      <c r="K79" s="937"/>
      <c r="L79" s="938"/>
    </row>
    <row r="80" spans="2:12" x14ac:dyDescent="0.25">
      <c r="B80" s="936"/>
      <c r="C80" s="937"/>
      <c r="D80" s="937"/>
      <c r="E80" s="937"/>
      <c r="F80" s="937"/>
      <c r="G80" s="938"/>
      <c r="H80" s="936"/>
      <c r="I80" s="937"/>
      <c r="J80" s="937"/>
      <c r="K80" s="937"/>
      <c r="L80" s="938"/>
    </row>
    <row r="81" spans="2:12" x14ac:dyDescent="0.25">
      <c r="B81" s="936"/>
      <c r="C81" s="937"/>
      <c r="D81" s="937"/>
      <c r="E81" s="937"/>
      <c r="F81" s="937"/>
      <c r="G81" s="938"/>
      <c r="H81" s="936"/>
      <c r="I81" s="937"/>
      <c r="J81" s="937"/>
      <c r="K81" s="937"/>
      <c r="L81" s="938"/>
    </row>
    <row r="82" spans="2:12" x14ac:dyDescent="0.25">
      <c r="B82" s="936"/>
      <c r="C82" s="937"/>
      <c r="D82" s="937"/>
      <c r="E82" s="937"/>
      <c r="F82" s="937"/>
      <c r="G82" s="938"/>
      <c r="H82" s="936"/>
      <c r="I82" s="937"/>
      <c r="J82" s="937"/>
      <c r="K82" s="937"/>
      <c r="L82" s="938"/>
    </row>
    <row r="83" spans="2:12" x14ac:dyDescent="0.25">
      <c r="B83" s="936"/>
      <c r="C83" s="937"/>
      <c r="D83" s="937"/>
      <c r="E83" s="937"/>
      <c r="F83" s="937"/>
      <c r="G83" s="938"/>
      <c r="H83" s="936"/>
      <c r="I83" s="937"/>
      <c r="J83" s="937"/>
      <c r="K83" s="937"/>
      <c r="L83" s="938"/>
    </row>
    <row r="84" spans="2:12" x14ac:dyDescent="0.25">
      <c r="B84" s="936"/>
      <c r="C84" s="937"/>
      <c r="D84" s="937"/>
      <c r="E84" s="937"/>
      <c r="F84" s="937"/>
      <c r="G84" s="938"/>
      <c r="H84" s="936"/>
      <c r="I84" s="937"/>
      <c r="J84" s="937"/>
      <c r="K84" s="937"/>
      <c r="L84" s="938"/>
    </row>
    <row r="85" spans="2:12" x14ac:dyDescent="0.25">
      <c r="B85" s="936"/>
      <c r="C85" s="937"/>
      <c r="D85" s="937"/>
      <c r="E85" s="937"/>
      <c r="F85" s="937"/>
      <c r="G85" s="938"/>
      <c r="H85" s="936"/>
      <c r="I85" s="937"/>
      <c r="J85" s="937"/>
      <c r="K85" s="937"/>
      <c r="L85" s="938"/>
    </row>
    <row r="86" spans="2:12" x14ac:dyDescent="0.25">
      <c r="B86" s="1038">
        <v>9</v>
      </c>
      <c r="C86" s="1039"/>
      <c r="D86" s="1039"/>
      <c r="E86" s="1039"/>
      <c r="F86" s="1039"/>
      <c r="G86" s="1040"/>
      <c r="H86" s="1035">
        <v>10</v>
      </c>
      <c r="I86" s="1036"/>
      <c r="J86" s="1036"/>
      <c r="K86" s="1036"/>
      <c r="L86" s="1037"/>
    </row>
    <row r="87" spans="2:12" ht="18" customHeight="1" thickBot="1" x14ac:dyDescent="0.3">
      <c r="B87" s="958"/>
      <c r="C87" s="959"/>
      <c r="D87" s="959"/>
      <c r="E87" s="959"/>
      <c r="F87" s="959"/>
      <c r="G87" s="960"/>
      <c r="H87" s="964"/>
      <c r="I87" s="965"/>
      <c r="J87" s="965"/>
      <c r="K87" s="965"/>
      <c r="L87" s="966"/>
    </row>
    <row r="88" spans="2:12" ht="15.75" customHeight="1" x14ac:dyDescent="0.25">
      <c r="B88" s="936" t="s">
        <v>658</v>
      </c>
      <c r="C88" s="937"/>
      <c r="D88" s="937"/>
      <c r="E88" s="937"/>
      <c r="F88" s="937"/>
      <c r="G88" s="938"/>
      <c r="H88" s="936" t="s">
        <v>659</v>
      </c>
      <c r="I88" s="937"/>
      <c r="J88" s="937"/>
      <c r="K88" s="937"/>
      <c r="L88" s="938"/>
    </row>
    <row r="89" spans="2:12" x14ac:dyDescent="0.25">
      <c r="B89" s="936"/>
      <c r="C89" s="937"/>
      <c r="D89" s="937"/>
      <c r="E89" s="937"/>
      <c r="F89" s="937"/>
      <c r="G89" s="938"/>
      <c r="H89" s="936"/>
      <c r="I89" s="937"/>
      <c r="J89" s="937"/>
      <c r="K89" s="937"/>
      <c r="L89" s="938"/>
    </row>
    <row r="90" spans="2:12" x14ac:dyDescent="0.25">
      <c r="B90" s="936"/>
      <c r="C90" s="937"/>
      <c r="D90" s="937"/>
      <c r="E90" s="937"/>
      <c r="F90" s="937"/>
      <c r="G90" s="938"/>
      <c r="H90" s="936"/>
      <c r="I90" s="937"/>
      <c r="J90" s="937"/>
      <c r="K90" s="937"/>
      <c r="L90" s="938"/>
    </row>
    <row r="91" spans="2:12" x14ac:dyDescent="0.25">
      <c r="B91" s="936"/>
      <c r="C91" s="937"/>
      <c r="D91" s="937"/>
      <c r="E91" s="937"/>
      <c r="F91" s="937"/>
      <c r="G91" s="938"/>
      <c r="H91" s="936"/>
      <c r="I91" s="937"/>
      <c r="J91" s="937"/>
      <c r="K91" s="937"/>
      <c r="L91" s="938"/>
    </row>
    <row r="92" spans="2:12" x14ac:dyDescent="0.25">
      <c r="B92" s="936"/>
      <c r="C92" s="937"/>
      <c r="D92" s="937"/>
      <c r="E92" s="937"/>
      <c r="F92" s="937"/>
      <c r="G92" s="938"/>
      <c r="H92" s="936"/>
      <c r="I92" s="937"/>
      <c r="J92" s="937"/>
      <c r="K92" s="937"/>
      <c r="L92" s="938"/>
    </row>
    <row r="93" spans="2:12" x14ac:dyDescent="0.25">
      <c r="B93" s="936"/>
      <c r="C93" s="937"/>
      <c r="D93" s="937"/>
      <c r="E93" s="937"/>
      <c r="F93" s="937"/>
      <c r="G93" s="938"/>
      <c r="H93" s="936"/>
      <c r="I93" s="937"/>
      <c r="J93" s="937"/>
      <c r="K93" s="937"/>
      <c r="L93" s="938"/>
    </row>
    <row r="94" spans="2:12" x14ac:dyDescent="0.25">
      <c r="B94" s="936"/>
      <c r="C94" s="937"/>
      <c r="D94" s="937"/>
      <c r="E94" s="937"/>
      <c r="F94" s="937"/>
      <c r="G94" s="938"/>
      <c r="H94" s="936"/>
      <c r="I94" s="937"/>
      <c r="J94" s="937"/>
      <c r="K94" s="937"/>
      <c r="L94" s="938"/>
    </row>
    <row r="95" spans="2:12" x14ac:dyDescent="0.25">
      <c r="B95" s="936"/>
      <c r="C95" s="937"/>
      <c r="D95" s="937"/>
      <c r="E95" s="937"/>
      <c r="F95" s="937"/>
      <c r="G95" s="938"/>
      <c r="H95" s="936"/>
      <c r="I95" s="937"/>
      <c r="J95" s="937"/>
      <c r="K95" s="937"/>
      <c r="L95" s="938"/>
    </row>
    <row r="96" spans="2:12" x14ac:dyDescent="0.25">
      <c r="B96" s="936"/>
      <c r="C96" s="937"/>
      <c r="D96" s="937"/>
      <c r="E96" s="937"/>
      <c r="F96" s="937"/>
      <c r="G96" s="938"/>
      <c r="H96" s="936"/>
      <c r="I96" s="937"/>
      <c r="J96" s="937"/>
      <c r="K96" s="937"/>
      <c r="L96" s="938"/>
    </row>
    <row r="97" spans="2:12" x14ac:dyDescent="0.25">
      <c r="B97" s="936"/>
      <c r="C97" s="937"/>
      <c r="D97" s="937"/>
      <c r="E97" s="937"/>
      <c r="F97" s="937"/>
      <c r="G97" s="938"/>
      <c r="H97" s="936"/>
      <c r="I97" s="937"/>
      <c r="J97" s="937"/>
      <c r="K97" s="937"/>
      <c r="L97" s="938"/>
    </row>
    <row r="98" spans="2:12" x14ac:dyDescent="0.25">
      <c r="B98" s="936"/>
      <c r="C98" s="937"/>
      <c r="D98" s="937"/>
      <c r="E98" s="937"/>
      <c r="F98" s="937"/>
      <c r="G98" s="938"/>
      <c r="H98" s="936"/>
      <c r="I98" s="937"/>
      <c r="J98" s="937"/>
      <c r="K98" s="937"/>
      <c r="L98" s="938"/>
    </row>
    <row r="99" spans="2:12" x14ac:dyDescent="0.25">
      <c r="B99" s="936"/>
      <c r="C99" s="937"/>
      <c r="D99" s="937"/>
      <c r="E99" s="937"/>
      <c r="F99" s="937"/>
      <c r="G99" s="938"/>
      <c r="H99" s="936"/>
      <c r="I99" s="937"/>
      <c r="J99" s="937"/>
      <c r="K99" s="937"/>
      <c r="L99" s="938"/>
    </row>
    <row r="100" spans="2:12" x14ac:dyDescent="0.25">
      <c r="B100" s="936"/>
      <c r="C100" s="937"/>
      <c r="D100" s="937"/>
      <c r="E100" s="937"/>
      <c r="F100" s="937"/>
      <c r="G100" s="938"/>
      <c r="H100" s="936"/>
      <c r="I100" s="937"/>
      <c r="J100" s="937"/>
      <c r="K100" s="937"/>
      <c r="L100" s="938"/>
    </row>
    <row r="101" spans="2:12" x14ac:dyDescent="0.25">
      <c r="B101" s="936"/>
      <c r="C101" s="937"/>
      <c r="D101" s="937"/>
      <c r="E101" s="937"/>
      <c r="F101" s="937"/>
      <c r="G101" s="938"/>
      <c r="H101" s="936"/>
      <c r="I101" s="937"/>
      <c r="J101" s="937"/>
      <c r="K101" s="937"/>
      <c r="L101" s="938"/>
    </row>
    <row r="102" spans="2:12" x14ac:dyDescent="0.25">
      <c r="B102" s="1038">
        <v>11</v>
      </c>
      <c r="C102" s="1039"/>
      <c r="D102" s="1039"/>
      <c r="E102" s="1039"/>
      <c r="F102" s="1039"/>
      <c r="G102" s="1040"/>
      <c r="H102" s="1035">
        <v>12</v>
      </c>
      <c r="I102" s="1036"/>
      <c r="J102" s="1036"/>
      <c r="K102" s="1036"/>
      <c r="L102" s="1037"/>
    </row>
    <row r="103" spans="2:12" ht="18" customHeight="1" thickBot="1" x14ac:dyDescent="0.3">
      <c r="B103" s="958"/>
      <c r="C103" s="959"/>
      <c r="D103" s="959"/>
      <c r="E103" s="959"/>
      <c r="F103" s="959"/>
      <c r="G103" s="960"/>
      <c r="H103" s="964"/>
      <c r="I103" s="965"/>
      <c r="J103" s="965"/>
      <c r="K103" s="965"/>
      <c r="L103" s="966"/>
    </row>
    <row r="104" spans="2:12" ht="144.75" customHeight="1" thickBot="1" x14ac:dyDescent="0.3">
      <c r="B104" s="1032" t="s">
        <v>860</v>
      </c>
      <c r="C104" s="1033"/>
      <c r="D104" s="1033"/>
      <c r="E104" s="1033"/>
      <c r="F104" s="1033"/>
      <c r="G104" s="1033"/>
      <c r="H104" s="1033"/>
      <c r="I104" s="1033"/>
      <c r="J104" s="1033"/>
      <c r="K104" s="1033"/>
      <c r="L104" s="1034"/>
    </row>
    <row r="105" spans="2:12" ht="15.75" customHeight="1" x14ac:dyDescent="0.25">
      <c r="B105" s="933" t="s">
        <v>658</v>
      </c>
      <c r="C105" s="934"/>
      <c r="D105" s="934"/>
      <c r="E105" s="934"/>
      <c r="F105" s="934"/>
      <c r="G105" s="935"/>
      <c r="H105" s="933" t="s">
        <v>659</v>
      </c>
      <c r="I105" s="934"/>
      <c r="J105" s="934"/>
      <c r="K105" s="934"/>
      <c r="L105" s="935"/>
    </row>
    <row r="106" spans="2:12" x14ac:dyDescent="0.25">
      <c r="B106" s="936"/>
      <c r="C106" s="937"/>
      <c r="D106" s="937"/>
      <c r="E106" s="937"/>
      <c r="F106" s="937"/>
      <c r="G106" s="938"/>
      <c r="H106" s="936"/>
      <c r="I106" s="937"/>
      <c r="J106" s="937"/>
      <c r="K106" s="937"/>
      <c r="L106" s="938"/>
    </row>
    <row r="107" spans="2:12" x14ac:dyDescent="0.25">
      <c r="B107" s="936"/>
      <c r="C107" s="937"/>
      <c r="D107" s="937"/>
      <c r="E107" s="937"/>
      <c r="F107" s="937"/>
      <c r="G107" s="938"/>
      <c r="H107" s="936"/>
      <c r="I107" s="937"/>
      <c r="J107" s="937"/>
      <c r="K107" s="937"/>
      <c r="L107" s="938"/>
    </row>
    <row r="108" spans="2:12" x14ac:dyDescent="0.25">
      <c r="B108" s="936"/>
      <c r="C108" s="937"/>
      <c r="D108" s="937"/>
      <c r="E108" s="937"/>
      <c r="F108" s="937"/>
      <c r="G108" s="938"/>
      <c r="H108" s="936"/>
      <c r="I108" s="937"/>
      <c r="J108" s="937"/>
      <c r="K108" s="937"/>
      <c r="L108" s="938"/>
    </row>
    <row r="109" spans="2:12" x14ac:dyDescent="0.25">
      <c r="B109" s="936"/>
      <c r="C109" s="937"/>
      <c r="D109" s="937"/>
      <c r="E109" s="937"/>
      <c r="F109" s="937"/>
      <c r="G109" s="938"/>
      <c r="H109" s="936"/>
      <c r="I109" s="937"/>
      <c r="J109" s="937"/>
      <c r="K109" s="937"/>
      <c r="L109" s="938"/>
    </row>
    <row r="110" spans="2:12" x14ac:dyDescent="0.25">
      <c r="B110" s="936"/>
      <c r="C110" s="937"/>
      <c r="D110" s="937"/>
      <c r="E110" s="937"/>
      <c r="F110" s="937"/>
      <c r="G110" s="938"/>
      <c r="H110" s="936"/>
      <c r="I110" s="937"/>
      <c r="J110" s="937"/>
      <c r="K110" s="937"/>
      <c r="L110" s="938"/>
    </row>
    <row r="111" spans="2:12" x14ac:dyDescent="0.25">
      <c r="B111" s="936"/>
      <c r="C111" s="937"/>
      <c r="D111" s="937"/>
      <c r="E111" s="937"/>
      <c r="F111" s="937"/>
      <c r="G111" s="938"/>
      <c r="H111" s="936"/>
      <c r="I111" s="937"/>
      <c r="J111" s="937"/>
      <c r="K111" s="937"/>
      <c r="L111" s="938"/>
    </row>
    <row r="112" spans="2:12" x14ac:dyDescent="0.25">
      <c r="B112" s="936"/>
      <c r="C112" s="937"/>
      <c r="D112" s="937"/>
      <c r="E112" s="937"/>
      <c r="F112" s="937"/>
      <c r="G112" s="938"/>
      <c r="H112" s="936"/>
      <c r="I112" s="937"/>
      <c r="J112" s="937"/>
      <c r="K112" s="937"/>
      <c r="L112" s="938"/>
    </row>
    <row r="113" spans="2:12" x14ac:dyDescent="0.25">
      <c r="B113" s="936"/>
      <c r="C113" s="937"/>
      <c r="D113" s="937"/>
      <c r="E113" s="937"/>
      <c r="F113" s="937"/>
      <c r="G113" s="938"/>
      <c r="H113" s="936"/>
      <c r="I113" s="937"/>
      <c r="J113" s="937"/>
      <c r="K113" s="937"/>
      <c r="L113" s="938"/>
    </row>
    <row r="114" spans="2:12" x14ac:dyDescent="0.25">
      <c r="B114" s="936"/>
      <c r="C114" s="937"/>
      <c r="D114" s="937"/>
      <c r="E114" s="937"/>
      <c r="F114" s="937"/>
      <c r="G114" s="938"/>
      <c r="H114" s="936"/>
      <c r="I114" s="937"/>
      <c r="J114" s="937"/>
      <c r="K114" s="937"/>
      <c r="L114" s="938"/>
    </row>
    <row r="115" spans="2:12" x14ac:dyDescent="0.25">
      <c r="B115" s="936"/>
      <c r="C115" s="937"/>
      <c r="D115" s="937"/>
      <c r="E115" s="937"/>
      <c r="F115" s="937"/>
      <c r="G115" s="938"/>
      <c r="H115" s="936"/>
      <c r="I115" s="937"/>
      <c r="J115" s="937"/>
      <c r="K115" s="937"/>
      <c r="L115" s="938"/>
    </row>
    <row r="116" spans="2:12" x14ac:dyDescent="0.25">
      <c r="B116" s="936"/>
      <c r="C116" s="937"/>
      <c r="D116" s="937"/>
      <c r="E116" s="937"/>
      <c r="F116" s="937"/>
      <c r="G116" s="938"/>
      <c r="H116" s="936"/>
      <c r="I116" s="937"/>
      <c r="J116" s="937"/>
      <c r="K116" s="937"/>
      <c r="L116" s="938"/>
    </row>
    <row r="117" spans="2:12" x14ac:dyDescent="0.25">
      <c r="B117" s="936"/>
      <c r="C117" s="937"/>
      <c r="D117" s="937"/>
      <c r="E117" s="937"/>
      <c r="F117" s="937"/>
      <c r="G117" s="938"/>
      <c r="H117" s="936"/>
      <c r="I117" s="937"/>
      <c r="J117" s="937"/>
      <c r="K117" s="937"/>
      <c r="L117" s="938"/>
    </row>
    <row r="118" spans="2:12" x14ac:dyDescent="0.25">
      <c r="B118" s="936"/>
      <c r="C118" s="937"/>
      <c r="D118" s="937"/>
      <c r="E118" s="937"/>
      <c r="F118" s="937"/>
      <c r="G118" s="938"/>
      <c r="H118" s="936"/>
      <c r="I118" s="937"/>
      <c r="J118" s="937"/>
      <c r="K118" s="937"/>
      <c r="L118" s="938"/>
    </row>
    <row r="119" spans="2:12" x14ac:dyDescent="0.25">
      <c r="B119" s="1038">
        <v>13</v>
      </c>
      <c r="C119" s="1039"/>
      <c r="D119" s="1039"/>
      <c r="E119" s="1039"/>
      <c r="F119" s="1039"/>
      <c r="G119" s="1040"/>
      <c r="H119" s="1035">
        <v>14</v>
      </c>
      <c r="I119" s="1036"/>
      <c r="J119" s="1036"/>
      <c r="K119" s="1036"/>
      <c r="L119" s="1037"/>
    </row>
    <row r="120" spans="2:12" ht="18" customHeight="1" thickBot="1" x14ac:dyDescent="0.3">
      <c r="B120" s="958"/>
      <c r="C120" s="959"/>
      <c r="D120" s="959"/>
      <c r="E120" s="959"/>
      <c r="F120" s="959"/>
      <c r="G120" s="960"/>
      <c r="H120" s="964"/>
      <c r="I120" s="965"/>
      <c r="J120" s="965"/>
      <c r="K120" s="965"/>
      <c r="L120" s="966"/>
    </row>
    <row r="121" spans="2:12" ht="15.75" customHeight="1" x14ac:dyDescent="0.25">
      <c r="B121" s="933" t="s">
        <v>658</v>
      </c>
      <c r="C121" s="934"/>
      <c r="D121" s="934"/>
      <c r="E121" s="934"/>
      <c r="F121" s="934"/>
      <c r="G121" s="935"/>
      <c r="H121" s="933" t="s">
        <v>659</v>
      </c>
      <c r="I121" s="934"/>
      <c r="J121" s="934"/>
      <c r="K121" s="934"/>
      <c r="L121" s="935"/>
    </row>
    <row r="122" spans="2:12" x14ac:dyDescent="0.25">
      <c r="B122" s="936"/>
      <c r="C122" s="937"/>
      <c r="D122" s="937"/>
      <c r="E122" s="937"/>
      <c r="F122" s="937"/>
      <c r="G122" s="938"/>
      <c r="H122" s="936"/>
      <c r="I122" s="937"/>
      <c r="J122" s="937"/>
      <c r="K122" s="937"/>
      <c r="L122" s="938"/>
    </row>
    <row r="123" spans="2:12" x14ac:dyDescent="0.25">
      <c r="B123" s="936"/>
      <c r="C123" s="937"/>
      <c r="D123" s="937"/>
      <c r="E123" s="937"/>
      <c r="F123" s="937"/>
      <c r="G123" s="938"/>
      <c r="H123" s="936"/>
      <c r="I123" s="937"/>
      <c r="J123" s="937"/>
      <c r="K123" s="937"/>
      <c r="L123" s="938"/>
    </row>
    <row r="124" spans="2:12" x14ac:dyDescent="0.25">
      <c r="B124" s="936"/>
      <c r="C124" s="937"/>
      <c r="D124" s="937"/>
      <c r="E124" s="937"/>
      <c r="F124" s="937"/>
      <c r="G124" s="938"/>
      <c r="H124" s="936"/>
      <c r="I124" s="937"/>
      <c r="J124" s="937"/>
      <c r="K124" s="937"/>
      <c r="L124" s="938"/>
    </row>
    <row r="125" spans="2:12" x14ac:dyDescent="0.25">
      <c r="B125" s="936"/>
      <c r="C125" s="937"/>
      <c r="D125" s="937"/>
      <c r="E125" s="937"/>
      <c r="F125" s="937"/>
      <c r="G125" s="938"/>
      <c r="H125" s="936"/>
      <c r="I125" s="937"/>
      <c r="J125" s="937"/>
      <c r="K125" s="937"/>
      <c r="L125" s="938"/>
    </row>
    <row r="126" spans="2:12" x14ac:dyDescent="0.25">
      <c r="B126" s="936"/>
      <c r="C126" s="937"/>
      <c r="D126" s="937"/>
      <c r="E126" s="937"/>
      <c r="F126" s="937"/>
      <c r="G126" s="938"/>
      <c r="H126" s="936"/>
      <c r="I126" s="937"/>
      <c r="J126" s="937"/>
      <c r="K126" s="937"/>
      <c r="L126" s="938"/>
    </row>
    <row r="127" spans="2:12" x14ac:dyDescent="0.25">
      <c r="B127" s="936"/>
      <c r="C127" s="937"/>
      <c r="D127" s="937"/>
      <c r="E127" s="937"/>
      <c r="F127" s="937"/>
      <c r="G127" s="938"/>
      <c r="H127" s="936"/>
      <c r="I127" s="937"/>
      <c r="J127" s="937"/>
      <c r="K127" s="937"/>
      <c r="L127" s="938"/>
    </row>
    <row r="128" spans="2:12" x14ac:dyDescent="0.25">
      <c r="B128" s="936"/>
      <c r="C128" s="937"/>
      <c r="D128" s="937"/>
      <c r="E128" s="937"/>
      <c r="F128" s="937"/>
      <c r="G128" s="938"/>
      <c r="H128" s="936"/>
      <c r="I128" s="937"/>
      <c r="J128" s="937"/>
      <c r="K128" s="937"/>
      <c r="L128" s="938"/>
    </row>
    <row r="129" spans="2:12" x14ac:dyDescent="0.25">
      <c r="B129" s="936"/>
      <c r="C129" s="937"/>
      <c r="D129" s="937"/>
      <c r="E129" s="937"/>
      <c r="F129" s="937"/>
      <c r="G129" s="938"/>
      <c r="H129" s="936"/>
      <c r="I129" s="937"/>
      <c r="J129" s="937"/>
      <c r="K129" s="937"/>
      <c r="L129" s="938"/>
    </row>
    <row r="130" spans="2:12" x14ac:dyDescent="0.25">
      <c r="B130" s="936"/>
      <c r="C130" s="937"/>
      <c r="D130" s="937"/>
      <c r="E130" s="937"/>
      <c r="F130" s="937"/>
      <c r="G130" s="938"/>
      <c r="H130" s="936"/>
      <c r="I130" s="937"/>
      <c r="J130" s="937"/>
      <c r="K130" s="937"/>
      <c r="L130" s="938"/>
    </row>
    <row r="131" spans="2:12" x14ac:dyDescent="0.25">
      <c r="B131" s="936"/>
      <c r="C131" s="937"/>
      <c r="D131" s="937"/>
      <c r="E131" s="937"/>
      <c r="F131" s="937"/>
      <c r="G131" s="938"/>
      <c r="H131" s="936"/>
      <c r="I131" s="937"/>
      <c r="J131" s="937"/>
      <c r="K131" s="937"/>
      <c r="L131" s="938"/>
    </row>
    <row r="132" spans="2:12" x14ac:dyDescent="0.25">
      <c r="B132" s="936"/>
      <c r="C132" s="937"/>
      <c r="D132" s="937"/>
      <c r="E132" s="937"/>
      <c r="F132" s="937"/>
      <c r="G132" s="938"/>
      <c r="H132" s="936"/>
      <c r="I132" s="937"/>
      <c r="J132" s="937"/>
      <c r="K132" s="937"/>
      <c r="L132" s="938"/>
    </row>
    <row r="133" spans="2:12" x14ac:dyDescent="0.25">
      <c r="B133" s="936"/>
      <c r="C133" s="937"/>
      <c r="D133" s="937"/>
      <c r="E133" s="937"/>
      <c r="F133" s="937"/>
      <c r="G133" s="938"/>
      <c r="H133" s="936"/>
      <c r="I133" s="937"/>
      <c r="J133" s="937"/>
      <c r="K133" s="937"/>
      <c r="L133" s="938"/>
    </row>
    <row r="134" spans="2:12" x14ac:dyDescent="0.25">
      <c r="B134" s="936"/>
      <c r="C134" s="937"/>
      <c r="D134" s="937"/>
      <c r="E134" s="937"/>
      <c r="F134" s="937"/>
      <c r="G134" s="938"/>
      <c r="H134" s="936"/>
      <c r="I134" s="937"/>
      <c r="J134" s="937"/>
      <c r="K134" s="937"/>
      <c r="L134" s="938"/>
    </row>
    <row r="135" spans="2:12" x14ac:dyDescent="0.25">
      <c r="B135" s="1038">
        <v>15</v>
      </c>
      <c r="C135" s="1039"/>
      <c r="D135" s="1039"/>
      <c r="E135" s="1039"/>
      <c r="F135" s="1039"/>
      <c r="G135" s="1040"/>
      <c r="H135" s="1035">
        <v>16</v>
      </c>
      <c r="I135" s="1036"/>
      <c r="J135" s="1036"/>
      <c r="K135" s="1036"/>
      <c r="L135" s="1037"/>
    </row>
    <row r="136" spans="2:12" ht="18" customHeight="1" thickBot="1" x14ac:dyDescent="0.3">
      <c r="B136" s="958"/>
      <c r="C136" s="959"/>
      <c r="D136" s="959"/>
      <c r="E136" s="959"/>
      <c r="F136" s="959"/>
      <c r="G136" s="960"/>
      <c r="H136" s="964"/>
      <c r="I136" s="965"/>
      <c r="J136" s="965"/>
      <c r="K136" s="965"/>
      <c r="L136" s="966"/>
    </row>
    <row r="137" spans="2:12" ht="97.5" customHeight="1" thickBot="1" x14ac:dyDescent="0.3">
      <c r="B137" s="1041" t="s">
        <v>864</v>
      </c>
      <c r="C137" s="1033"/>
      <c r="D137" s="1033"/>
      <c r="E137" s="1033"/>
      <c r="F137" s="1033"/>
      <c r="G137" s="1033"/>
      <c r="H137" s="1033"/>
      <c r="I137" s="1033"/>
      <c r="J137" s="1033"/>
      <c r="K137" s="1033"/>
      <c r="L137" s="1034"/>
    </row>
    <row r="138" spans="2:12" x14ac:dyDescent="0.25">
      <c r="B138" s="933" t="s">
        <v>660</v>
      </c>
      <c r="C138" s="934"/>
      <c r="D138" s="934"/>
      <c r="E138" s="934"/>
      <c r="F138" s="934"/>
      <c r="G138" s="935"/>
      <c r="H138" s="933" t="s">
        <v>661</v>
      </c>
      <c r="I138" s="934"/>
      <c r="J138" s="934"/>
      <c r="K138" s="934"/>
      <c r="L138" s="935"/>
    </row>
    <row r="139" spans="2:12" x14ac:dyDescent="0.25">
      <c r="B139" s="936"/>
      <c r="C139" s="937"/>
      <c r="D139" s="937"/>
      <c r="E139" s="937"/>
      <c r="F139" s="937"/>
      <c r="G139" s="938"/>
      <c r="H139" s="936"/>
      <c r="I139" s="937"/>
      <c r="J139" s="937"/>
      <c r="K139" s="937"/>
      <c r="L139" s="938"/>
    </row>
    <row r="140" spans="2:12" x14ac:dyDescent="0.25">
      <c r="B140" s="936"/>
      <c r="C140" s="937"/>
      <c r="D140" s="937"/>
      <c r="E140" s="937"/>
      <c r="F140" s="937"/>
      <c r="G140" s="938"/>
      <c r="H140" s="936"/>
      <c r="I140" s="937"/>
      <c r="J140" s="937"/>
      <c r="K140" s="937"/>
      <c r="L140" s="938"/>
    </row>
    <row r="141" spans="2:12" x14ac:dyDescent="0.25">
      <c r="B141" s="936"/>
      <c r="C141" s="937"/>
      <c r="D141" s="937"/>
      <c r="E141" s="937"/>
      <c r="F141" s="937"/>
      <c r="G141" s="938"/>
      <c r="H141" s="936"/>
      <c r="I141" s="937"/>
      <c r="J141" s="937"/>
      <c r="K141" s="937"/>
      <c r="L141" s="938"/>
    </row>
    <row r="142" spans="2:12" x14ac:dyDescent="0.25">
      <c r="B142" s="936"/>
      <c r="C142" s="937"/>
      <c r="D142" s="937"/>
      <c r="E142" s="937"/>
      <c r="F142" s="937"/>
      <c r="G142" s="938"/>
      <c r="H142" s="936"/>
      <c r="I142" s="937"/>
      <c r="J142" s="937"/>
      <c r="K142" s="937"/>
      <c r="L142" s="938"/>
    </row>
    <row r="143" spans="2:12" x14ac:dyDescent="0.25">
      <c r="B143" s="936"/>
      <c r="C143" s="937"/>
      <c r="D143" s="937"/>
      <c r="E143" s="937"/>
      <c r="F143" s="937"/>
      <c r="G143" s="938"/>
      <c r="H143" s="936"/>
      <c r="I143" s="937"/>
      <c r="J143" s="937"/>
      <c r="K143" s="937"/>
      <c r="L143" s="938"/>
    </row>
    <row r="144" spans="2:12" x14ac:dyDescent="0.25">
      <c r="B144" s="936"/>
      <c r="C144" s="937"/>
      <c r="D144" s="937"/>
      <c r="E144" s="937"/>
      <c r="F144" s="937"/>
      <c r="G144" s="938"/>
      <c r="H144" s="936"/>
      <c r="I144" s="937"/>
      <c r="J144" s="937"/>
      <c r="K144" s="937"/>
      <c r="L144" s="938"/>
    </row>
    <row r="145" spans="2:12" x14ac:dyDescent="0.25">
      <c r="B145" s="936"/>
      <c r="C145" s="937"/>
      <c r="D145" s="937"/>
      <c r="E145" s="937"/>
      <c r="F145" s="937"/>
      <c r="G145" s="938"/>
      <c r="H145" s="936"/>
      <c r="I145" s="937"/>
      <c r="J145" s="937"/>
      <c r="K145" s="937"/>
      <c r="L145" s="938"/>
    </row>
    <row r="146" spans="2:12" x14ac:dyDescent="0.25">
      <c r="B146" s="936"/>
      <c r="C146" s="937"/>
      <c r="D146" s="937"/>
      <c r="E146" s="937"/>
      <c r="F146" s="937"/>
      <c r="G146" s="938"/>
      <c r="H146" s="936"/>
      <c r="I146" s="937"/>
      <c r="J146" s="937"/>
      <c r="K146" s="937"/>
      <c r="L146" s="938"/>
    </row>
    <row r="147" spans="2:12" x14ac:dyDescent="0.25">
      <c r="B147" s="936"/>
      <c r="C147" s="937"/>
      <c r="D147" s="937"/>
      <c r="E147" s="937"/>
      <c r="F147" s="937"/>
      <c r="G147" s="938"/>
      <c r="H147" s="936"/>
      <c r="I147" s="937"/>
      <c r="J147" s="937"/>
      <c r="K147" s="937"/>
      <c r="L147" s="938"/>
    </row>
    <row r="148" spans="2:12" x14ac:dyDescent="0.25">
      <c r="B148" s="936"/>
      <c r="C148" s="937"/>
      <c r="D148" s="937"/>
      <c r="E148" s="937"/>
      <c r="F148" s="937"/>
      <c r="G148" s="938"/>
      <c r="H148" s="936"/>
      <c r="I148" s="937"/>
      <c r="J148" s="937"/>
      <c r="K148" s="937"/>
      <c r="L148" s="938"/>
    </row>
    <row r="149" spans="2:12" x14ac:dyDescent="0.25">
      <c r="B149" s="936"/>
      <c r="C149" s="937"/>
      <c r="D149" s="937"/>
      <c r="E149" s="937"/>
      <c r="F149" s="937"/>
      <c r="G149" s="938"/>
      <c r="H149" s="936"/>
      <c r="I149" s="937"/>
      <c r="J149" s="937"/>
      <c r="K149" s="937"/>
      <c r="L149" s="938"/>
    </row>
    <row r="150" spans="2:12" x14ac:dyDescent="0.25">
      <c r="B150" s="936"/>
      <c r="C150" s="937"/>
      <c r="D150" s="937"/>
      <c r="E150" s="937"/>
      <c r="F150" s="937"/>
      <c r="G150" s="938"/>
      <c r="H150" s="936"/>
      <c r="I150" s="937"/>
      <c r="J150" s="937"/>
      <c r="K150" s="937"/>
      <c r="L150" s="938"/>
    </row>
    <row r="151" spans="2:12" x14ac:dyDescent="0.25">
      <c r="B151" s="936"/>
      <c r="C151" s="937"/>
      <c r="D151" s="937"/>
      <c r="E151" s="937"/>
      <c r="F151" s="937"/>
      <c r="G151" s="938"/>
      <c r="H151" s="936"/>
      <c r="I151" s="937"/>
      <c r="J151" s="937"/>
      <c r="K151" s="937"/>
      <c r="L151" s="938"/>
    </row>
    <row r="152" spans="2:12" ht="15" customHeight="1" x14ac:dyDescent="0.25">
      <c r="B152" s="1035">
        <v>17</v>
      </c>
      <c r="C152" s="1036"/>
      <c r="D152" s="1036"/>
      <c r="E152" s="1036"/>
      <c r="F152" s="1036"/>
      <c r="G152" s="1037"/>
      <c r="H152" s="1035">
        <v>18</v>
      </c>
      <c r="I152" s="1036"/>
      <c r="J152" s="1036"/>
      <c r="K152" s="1036"/>
      <c r="L152" s="1037"/>
    </row>
    <row r="153" spans="2:12" ht="15.75" thickBot="1" x14ac:dyDescent="0.3">
      <c r="B153" s="964"/>
      <c r="C153" s="965"/>
      <c r="D153" s="965"/>
      <c r="E153" s="965"/>
      <c r="F153" s="965"/>
      <c r="G153" s="966"/>
      <c r="H153" s="964"/>
      <c r="I153" s="965"/>
      <c r="J153" s="965"/>
      <c r="K153" s="965"/>
      <c r="L153" s="966"/>
    </row>
    <row r="154" spans="2:12" x14ac:dyDescent="0.25">
      <c r="B154" s="933" t="s">
        <v>660</v>
      </c>
      <c r="C154" s="934"/>
      <c r="D154" s="934"/>
      <c r="E154" s="934"/>
      <c r="F154" s="934"/>
      <c r="G154" s="935"/>
      <c r="H154" s="933" t="s">
        <v>661</v>
      </c>
      <c r="I154" s="934"/>
      <c r="J154" s="934"/>
      <c r="K154" s="934"/>
      <c r="L154" s="935"/>
    </row>
    <row r="155" spans="2:12" x14ac:dyDescent="0.25">
      <c r="B155" s="936"/>
      <c r="C155" s="937"/>
      <c r="D155" s="937"/>
      <c r="E155" s="937"/>
      <c r="F155" s="937"/>
      <c r="G155" s="938"/>
      <c r="H155" s="936"/>
      <c r="I155" s="937"/>
      <c r="J155" s="937"/>
      <c r="K155" s="937"/>
      <c r="L155" s="938"/>
    </row>
    <row r="156" spans="2:12" x14ac:dyDescent="0.25">
      <c r="B156" s="936"/>
      <c r="C156" s="937"/>
      <c r="D156" s="937"/>
      <c r="E156" s="937"/>
      <c r="F156" s="937"/>
      <c r="G156" s="938"/>
      <c r="H156" s="936"/>
      <c r="I156" s="937"/>
      <c r="J156" s="937"/>
      <c r="K156" s="937"/>
      <c r="L156" s="938"/>
    </row>
    <row r="157" spans="2:12" x14ac:dyDescent="0.25">
      <c r="B157" s="936"/>
      <c r="C157" s="937"/>
      <c r="D157" s="937"/>
      <c r="E157" s="937"/>
      <c r="F157" s="937"/>
      <c r="G157" s="938"/>
      <c r="H157" s="936"/>
      <c r="I157" s="937"/>
      <c r="J157" s="937"/>
      <c r="K157" s="937"/>
      <c r="L157" s="938"/>
    </row>
    <row r="158" spans="2:12" x14ac:dyDescent="0.25">
      <c r="B158" s="936"/>
      <c r="C158" s="937"/>
      <c r="D158" s="937"/>
      <c r="E158" s="937"/>
      <c r="F158" s="937"/>
      <c r="G158" s="938"/>
      <c r="H158" s="936"/>
      <c r="I158" s="937"/>
      <c r="J158" s="937"/>
      <c r="K158" s="937"/>
      <c r="L158" s="938"/>
    </row>
    <row r="159" spans="2:12" x14ac:dyDescent="0.25">
      <c r="B159" s="936"/>
      <c r="C159" s="937"/>
      <c r="D159" s="937"/>
      <c r="E159" s="937"/>
      <c r="F159" s="937"/>
      <c r="G159" s="938"/>
      <c r="H159" s="936"/>
      <c r="I159" s="937"/>
      <c r="J159" s="937"/>
      <c r="K159" s="937"/>
      <c r="L159" s="938"/>
    </row>
    <row r="160" spans="2:12" x14ac:dyDescent="0.25">
      <c r="B160" s="936"/>
      <c r="C160" s="937"/>
      <c r="D160" s="937"/>
      <c r="E160" s="937"/>
      <c r="F160" s="937"/>
      <c r="G160" s="938"/>
      <c r="H160" s="936"/>
      <c r="I160" s="937"/>
      <c r="J160" s="937"/>
      <c r="K160" s="937"/>
      <c r="L160" s="938"/>
    </row>
    <row r="161" spans="2:12" x14ac:dyDescent="0.25">
      <c r="B161" s="936"/>
      <c r="C161" s="937"/>
      <c r="D161" s="937"/>
      <c r="E161" s="937"/>
      <c r="F161" s="937"/>
      <c r="G161" s="938"/>
      <c r="H161" s="936"/>
      <c r="I161" s="937"/>
      <c r="J161" s="937"/>
      <c r="K161" s="937"/>
      <c r="L161" s="938"/>
    </row>
    <row r="162" spans="2:12" x14ac:dyDescent="0.25">
      <c r="B162" s="936"/>
      <c r="C162" s="937"/>
      <c r="D162" s="937"/>
      <c r="E162" s="937"/>
      <c r="F162" s="937"/>
      <c r="G162" s="938"/>
      <c r="H162" s="936"/>
      <c r="I162" s="937"/>
      <c r="J162" s="937"/>
      <c r="K162" s="937"/>
      <c r="L162" s="938"/>
    </row>
    <row r="163" spans="2:12" x14ac:dyDescent="0.25">
      <c r="B163" s="936"/>
      <c r="C163" s="937"/>
      <c r="D163" s="937"/>
      <c r="E163" s="937"/>
      <c r="F163" s="937"/>
      <c r="G163" s="938"/>
      <c r="H163" s="936"/>
      <c r="I163" s="937"/>
      <c r="J163" s="937"/>
      <c r="K163" s="937"/>
      <c r="L163" s="938"/>
    </row>
    <row r="164" spans="2:12" x14ac:dyDescent="0.25">
      <c r="B164" s="936"/>
      <c r="C164" s="937"/>
      <c r="D164" s="937"/>
      <c r="E164" s="937"/>
      <c r="F164" s="937"/>
      <c r="G164" s="938"/>
      <c r="H164" s="936"/>
      <c r="I164" s="937"/>
      <c r="J164" s="937"/>
      <c r="K164" s="937"/>
      <c r="L164" s="938"/>
    </row>
    <row r="165" spans="2:12" x14ac:dyDescent="0.25">
      <c r="B165" s="936"/>
      <c r="C165" s="937"/>
      <c r="D165" s="937"/>
      <c r="E165" s="937"/>
      <c r="F165" s="937"/>
      <c r="G165" s="938"/>
      <c r="H165" s="936"/>
      <c r="I165" s="937"/>
      <c r="J165" s="937"/>
      <c r="K165" s="937"/>
      <c r="L165" s="938"/>
    </row>
    <row r="166" spans="2:12" x14ac:dyDescent="0.25">
      <c r="B166" s="936"/>
      <c r="C166" s="937"/>
      <c r="D166" s="937"/>
      <c r="E166" s="937"/>
      <c r="F166" s="937"/>
      <c r="G166" s="938"/>
      <c r="H166" s="936"/>
      <c r="I166" s="937"/>
      <c r="J166" s="937"/>
      <c r="K166" s="937"/>
      <c r="L166" s="938"/>
    </row>
    <row r="167" spans="2:12" x14ac:dyDescent="0.25">
      <c r="B167" s="936"/>
      <c r="C167" s="937"/>
      <c r="D167" s="937"/>
      <c r="E167" s="937"/>
      <c r="F167" s="937"/>
      <c r="G167" s="938"/>
      <c r="H167" s="936"/>
      <c r="I167" s="937"/>
      <c r="J167" s="937"/>
      <c r="K167" s="937"/>
      <c r="L167" s="938"/>
    </row>
    <row r="168" spans="2:12" ht="15" customHeight="1" x14ac:dyDescent="0.25">
      <c r="B168" s="1035">
        <v>19</v>
      </c>
      <c r="C168" s="1036"/>
      <c r="D168" s="1036"/>
      <c r="E168" s="1036"/>
      <c r="F168" s="1036"/>
      <c r="G168" s="1037"/>
      <c r="H168" s="1035">
        <v>20</v>
      </c>
      <c r="I168" s="1036"/>
      <c r="J168" s="1036"/>
      <c r="K168" s="1036"/>
      <c r="L168" s="1037"/>
    </row>
    <row r="169" spans="2:12" ht="15.75" thickBot="1" x14ac:dyDescent="0.3">
      <c r="B169" s="964"/>
      <c r="C169" s="965"/>
      <c r="D169" s="965"/>
      <c r="E169" s="965"/>
      <c r="F169" s="965"/>
      <c r="G169" s="966"/>
      <c r="H169" s="964"/>
      <c r="I169" s="965"/>
      <c r="J169" s="965"/>
      <c r="K169" s="965"/>
      <c r="L169" s="966"/>
    </row>
    <row r="170" spans="2:12" ht="78.75" customHeight="1" thickBot="1" x14ac:dyDescent="0.3">
      <c r="B170" s="1032" t="s">
        <v>865</v>
      </c>
      <c r="C170" s="1033"/>
      <c r="D170" s="1033"/>
      <c r="E170" s="1033"/>
      <c r="F170" s="1033"/>
      <c r="G170" s="1033"/>
      <c r="H170" s="1033"/>
      <c r="I170" s="1033"/>
      <c r="J170" s="1033"/>
      <c r="K170" s="1033"/>
      <c r="L170" s="1034"/>
    </row>
  </sheetData>
  <mergeCells count="54">
    <mergeCell ref="B21:G22"/>
    <mergeCell ref="H21:L22"/>
    <mergeCell ref="B1:L2"/>
    <mergeCell ref="B3:E3"/>
    <mergeCell ref="G3:I3"/>
    <mergeCell ref="J3:L3"/>
    <mergeCell ref="B4:G4"/>
    <mergeCell ref="H4:I4"/>
    <mergeCell ref="K4:L4"/>
    <mergeCell ref="H5:I5"/>
    <mergeCell ref="K5:L5"/>
    <mergeCell ref="B6:L6"/>
    <mergeCell ref="B7:G20"/>
    <mergeCell ref="H7:L20"/>
    <mergeCell ref="B23:G36"/>
    <mergeCell ref="H23:L36"/>
    <mergeCell ref="B37:G38"/>
    <mergeCell ref="H37:L38"/>
    <mergeCell ref="B39:G52"/>
    <mergeCell ref="H39:L52"/>
    <mergeCell ref="B88:G101"/>
    <mergeCell ref="H88:L101"/>
    <mergeCell ref="B53:G54"/>
    <mergeCell ref="H53:L54"/>
    <mergeCell ref="B55:G68"/>
    <mergeCell ref="H55:L68"/>
    <mergeCell ref="B69:G70"/>
    <mergeCell ref="H69:L70"/>
    <mergeCell ref="B71:L71"/>
    <mergeCell ref="B72:G85"/>
    <mergeCell ref="H72:L85"/>
    <mergeCell ref="B86:G87"/>
    <mergeCell ref="H86:L87"/>
    <mergeCell ref="B138:G151"/>
    <mergeCell ref="H138:L151"/>
    <mergeCell ref="B102:G103"/>
    <mergeCell ref="H102:L103"/>
    <mergeCell ref="B104:L104"/>
    <mergeCell ref="B105:G118"/>
    <mergeCell ref="H105:L118"/>
    <mergeCell ref="B119:G120"/>
    <mergeCell ref="H119:L120"/>
    <mergeCell ref="B121:G134"/>
    <mergeCell ref="H121:L134"/>
    <mergeCell ref="B135:G136"/>
    <mergeCell ref="H135:L136"/>
    <mergeCell ref="B137:L137"/>
    <mergeCell ref="B170:L170"/>
    <mergeCell ref="B152:G153"/>
    <mergeCell ref="H152:L153"/>
    <mergeCell ref="B154:G167"/>
    <mergeCell ref="H154:L167"/>
    <mergeCell ref="B168:G169"/>
    <mergeCell ref="H168:L169"/>
  </mergeCells>
  <pageMargins left="0.62992125984251968" right="0.23622047244094491" top="0.74803149606299213" bottom="0.74803149606299213" header="0.31496062992125984" footer="0.31496062992125984"/>
  <pageSetup scale="14"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121"/>
  <sheetViews>
    <sheetView view="pageBreakPreview" topLeftCell="A5" zoomScale="80" zoomScaleNormal="100" zoomScaleSheetLayoutView="80" zoomScalePageLayoutView="110" workbookViewId="0">
      <selection activeCell="B39" sqref="B39:L39"/>
    </sheetView>
  </sheetViews>
  <sheetFormatPr baseColWidth="10" defaultColWidth="11.42578125" defaultRowHeight="15" x14ac:dyDescent="0.25"/>
  <cols>
    <col min="1" max="1" width="3.5703125" style="132" customWidth="1"/>
    <col min="2" max="2" width="4.7109375" style="132" customWidth="1"/>
    <col min="3" max="3" width="8.28515625" style="132" customWidth="1"/>
    <col min="4" max="4" width="8" style="132" customWidth="1"/>
    <col min="5" max="5" width="11.42578125" style="132"/>
    <col min="6" max="6" width="11.85546875" style="132" customWidth="1"/>
    <col min="7" max="7" width="16.28515625" style="132" customWidth="1"/>
    <col min="8" max="8" width="8.5703125" style="132" customWidth="1"/>
    <col min="9" max="9" width="22.42578125" style="132" customWidth="1"/>
    <col min="10" max="10" width="11.7109375" style="132" customWidth="1"/>
    <col min="11" max="11" width="13.42578125" style="132" customWidth="1"/>
    <col min="12" max="12" width="9.42578125" style="132" customWidth="1"/>
    <col min="13" max="13" width="11.42578125" style="132" hidden="1" customWidth="1"/>
    <col min="14" max="16384" width="11.42578125" style="132"/>
  </cols>
  <sheetData>
    <row r="1" spans="2:12" ht="27.75" customHeight="1" x14ac:dyDescent="0.25">
      <c r="B1" s="907" t="s">
        <v>386</v>
      </c>
      <c r="C1" s="908"/>
      <c r="D1" s="908"/>
      <c r="E1" s="908"/>
      <c r="F1" s="908"/>
      <c r="G1" s="908"/>
      <c r="H1" s="908"/>
      <c r="I1" s="908"/>
      <c r="J1" s="908"/>
      <c r="K1" s="908"/>
      <c r="L1" s="909"/>
    </row>
    <row r="2" spans="2:12" ht="11.25" customHeight="1" x14ac:dyDescent="0.25">
      <c r="B2" s="910"/>
      <c r="C2" s="911"/>
      <c r="D2" s="911"/>
      <c r="E2" s="911"/>
      <c r="F2" s="911"/>
      <c r="G2" s="911"/>
      <c r="H2" s="911"/>
      <c r="I2" s="911"/>
      <c r="J2" s="911"/>
      <c r="K2" s="911"/>
      <c r="L2" s="912"/>
    </row>
    <row r="3" spans="2:12" ht="24.95" customHeight="1" x14ac:dyDescent="0.25">
      <c r="B3" s="913" t="s">
        <v>434</v>
      </c>
      <c r="C3" s="914"/>
      <c r="D3" s="914"/>
      <c r="E3" s="915"/>
      <c r="F3" s="161">
        <v>43935</v>
      </c>
      <c r="G3" s="913" t="s">
        <v>435</v>
      </c>
      <c r="H3" s="914"/>
      <c r="I3" s="915"/>
      <c r="J3" s="967">
        <v>43936</v>
      </c>
      <c r="K3" s="914"/>
      <c r="L3" s="915"/>
    </row>
    <row r="4" spans="2:12" ht="24.95" customHeight="1" x14ac:dyDescent="0.25">
      <c r="B4" s="1042" t="s">
        <v>384</v>
      </c>
      <c r="C4" s="920"/>
      <c r="D4" s="920"/>
      <c r="E4" s="920"/>
      <c r="F4" s="920"/>
      <c r="G4" s="921"/>
      <c r="H4" s="1043" t="s">
        <v>757</v>
      </c>
      <c r="I4" s="1044"/>
      <c r="J4" s="167" t="s">
        <v>2</v>
      </c>
      <c r="K4" s="925" t="s">
        <v>0</v>
      </c>
      <c r="L4" s="926"/>
    </row>
    <row r="5" spans="2:12" ht="24.95" customHeight="1" x14ac:dyDescent="0.25">
      <c r="B5" s="162"/>
      <c r="C5" s="163"/>
      <c r="D5" s="163"/>
      <c r="E5" s="163"/>
      <c r="F5" s="163"/>
      <c r="G5" s="164"/>
      <c r="H5" s="1045" t="s">
        <v>758</v>
      </c>
      <c r="I5" s="1046"/>
      <c r="J5" s="167">
        <v>2</v>
      </c>
      <c r="K5" s="925" t="s">
        <v>436</v>
      </c>
      <c r="L5" s="926"/>
    </row>
    <row r="6" spans="2:12" ht="24.95" customHeight="1" thickBot="1" x14ac:dyDescent="0.3">
      <c r="B6" s="920" t="s">
        <v>858</v>
      </c>
      <c r="C6" s="920"/>
      <c r="D6" s="920"/>
      <c r="E6" s="920"/>
      <c r="F6" s="920"/>
      <c r="G6" s="920"/>
      <c r="H6" s="920"/>
      <c r="I6" s="920"/>
      <c r="J6" s="920"/>
      <c r="K6" s="920"/>
      <c r="L6" s="1047"/>
    </row>
    <row r="7" spans="2:12" x14ac:dyDescent="0.25">
      <c r="B7" s="933" t="s">
        <v>660</v>
      </c>
      <c r="C7" s="934"/>
      <c r="D7" s="934"/>
      <c r="E7" s="934"/>
      <c r="F7" s="934"/>
      <c r="G7" s="935"/>
      <c r="H7" s="933" t="s">
        <v>661</v>
      </c>
      <c r="I7" s="934"/>
      <c r="J7" s="934"/>
      <c r="K7" s="934"/>
      <c r="L7" s="935"/>
    </row>
    <row r="8" spans="2:12" x14ac:dyDescent="0.25">
      <c r="B8" s="936"/>
      <c r="C8" s="937"/>
      <c r="D8" s="937"/>
      <c r="E8" s="937"/>
      <c r="F8" s="937"/>
      <c r="G8" s="938"/>
      <c r="H8" s="936"/>
      <c r="I8" s="937"/>
      <c r="J8" s="937"/>
      <c r="K8" s="937"/>
      <c r="L8" s="938"/>
    </row>
    <row r="9" spans="2:12" x14ac:dyDescent="0.25">
      <c r="B9" s="936"/>
      <c r="C9" s="937"/>
      <c r="D9" s="937"/>
      <c r="E9" s="937"/>
      <c r="F9" s="937"/>
      <c r="G9" s="938"/>
      <c r="H9" s="936"/>
      <c r="I9" s="937"/>
      <c r="J9" s="937"/>
      <c r="K9" s="937"/>
      <c r="L9" s="938"/>
    </row>
    <row r="10" spans="2:12" x14ac:dyDescent="0.25">
      <c r="B10" s="936"/>
      <c r="C10" s="937"/>
      <c r="D10" s="937"/>
      <c r="E10" s="937"/>
      <c r="F10" s="937"/>
      <c r="G10" s="938"/>
      <c r="H10" s="936"/>
      <c r="I10" s="937"/>
      <c r="J10" s="937"/>
      <c r="K10" s="937"/>
      <c r="L10" s="938"/>
    </row>
    <row r="11" spans="2:12" x14ac:dyDescent="0.25">
      <c r="B11" s="936"/>
      <c r="C11" s="937"/>
      <c r="D11" s="937"/>
      <c r="E11" s="937"/>
      <c r="F11" s="937"/>
      <c r="G11" s="938"/>
      <c r="H11" s="936"/>
      <c r="I11" s="937"/>
      <c r="J11" s="937"/>
      <c r="K11" s="937"/>
      <c r="L11" s="938"/>
    </row>
    <row r="12" spans="2:12" x14ac:dyDescent="0.25">
      <c r="B12" s="936"/>
      <c r="C12" s="937"/>
      <c r="D12" s="937"/>
      <c r="E12" s="937"/>
      <c r="F12" s="937"/>
      <c r="G12" s="938"/>
      <c r="H12" s="936"/>
      <c r="I12" s="937"/>
      <c r="J12" s="937"/>
      <c r="K12" s="937"/>
      <c r="L12" s="938"/>
    </row>
    <row r="13" spans="2:12" x14ac:dyDescent="0.25">
      <c r="B13" s="936"/>
      <c r="C13" s="937"/>
      <c r="D13" s="937"/>
      <c r="E13" s="937"/>
      <c r="F13" s="937"/>
      <c r="G13" s="938"/>
      <c r="H13" s="936"/>
      <c r="I13" s="937"/>
      <c r="J13" s="937"/>
      <c r="K13" s="937"/>
      <c r="L13" s="938"/>
    </row>
    <row r="14" spans="2:12" x14ac:dyDescent="0.25">
      <c r="B14" s="936"/>
      <c r="C14" s="937"/>
      <c r="D14" s="937"/>
      <c r="E14" s="937"/>
      <c r="F14" s="937"/>
      <c r="G14" s="938"/>
      <c r="H14" s="936"/>
      <c r="I14" s="937"/>
      <c r="J14" s="937"/>
      <c r="K14" s="937"/>
      <c r="L14" s="938"/>
    </row>
    <row r="15" spans="2:12" x14ac:dyDescent="0.25">
      <c r="B15" s="936"/>
      <c r="C15" s="937"/>
      <c r="D15" s="937"/>
      <c r="E15" s="937"/>
      <c r="F15" s="937"/>
      <c r="G15" s="938"/>
      <c r="H15" s="936"/>
      <c r="I15" s="937"/>
      <c r="J15" s="937"/>
      <c r="K15" s="937"/>
      <c r="L15" s="938"/>
    </row>
    <row r="16" spans="2:12" x14ac:dyDescent="0.25">
      <c r="B16" s="936"/>
      <c r="C16" s="937"/>
      <c r="D16" s="937"/>
      <c r="E16" s="937"/>
      <c r="F16" s="937"/>
      <c r="G16" s="938"/>
      <c r="H16" s="936"/>
      <c r="I16" s="937"/>
      <c r="J16" s="937"/>
      <c r="K16" s="937"/>
      <c r="L16" s="938"/>
    </row>
    <row r="17" spans="2:12" x14ac:dyDescent="0.25">
      <c r="B17" s="936"/>
      <c r="C17" s="937"/>
      <c r="D17" s="937"/>
      <c r="E17" s="937"/>
      <c r="F17" s="937"/>
      <c r="G17" s="938"/>
      <c r="H17" s="936"/>
      <c r="I17" s="937"/>
      <c r="J17" s="937"/>
      <c r="K17" s="937"/>
      <c r="L17" s="938"/>
    </row>
    <row r="18" spans="2:12" x14ac:dyDescent="0.25">
      <c r="B18" s="936"/>
      <c r="C18" s="937"/>
      <c r="D18" s="937"/>
      <c r="E18" s="937"/>
      <c r="F18" s="937"/>
      <c r="G18" s="938"/>
      <c r="H18" s="936"/>
      <c r="I18" s="937"/>
      <c r="J18" s="937"/>
      <c r="K18" s="937"/>
      <c r="L18" s="938"/>
    </row>
    <row r="19" spans="2:12" x14ac:dyDescent="0.25">
      <c r="B19" s="936"/>
      <c r="C19" s="937"/>
      <c r="D19" s="937"/>
      <c r="E19" s="937"/>
      <c r="F19" s="937"/>
      <c r="G19" s="938"/>
      <c r="H19" s="936"/>
      <c r="I19" s="937"/>
      <c r="J19" s="937"/>
      <c r="K19" s="937"/>
      <c r="L19" s="938"/>
    </row>
    <row r="20" spans="2:12" x14ac:dyDescent="0.25">
      <c r="B20" s="936"/>
      <c r="C20" s="937"/>
      <c r="D20" s="937"/>
      <c r="E20" s="937"/>
      <c r="F20" s="937"/>
      <c r="G20" s="938"/>
      <c r="H20" s="936"/>
      <c r="I20" s="937"/>
      <c r="J20" s="937"/>
      <c r="K20" s="937"/>
      <c r="L20" s="938"/>
    </row>
    <row r="21" spans="2:12" ht="15" customHeight="1" x14ac:dyDescent="0.25">
      <c r="B21" s="1035">
        <v>1</v>
      </c>
      <c r="C21" s="1036"/>
      <c r="D21" s="1036"/>
      <c r="E21" s="1036"/>
      <c r="F21" s="1036"/>
      <c r="G21" s="1037"/>
      <c r="H21" s="1035">
        <v>2</v>
      </c>
      <c r="I21" s="1036"/>
      <c r="J21" s="1036"/>
      <c r="K21" s="1036"/>
      <c r="L21" s="1037"/>
    </row>
    <row r="22" spans="2:12" ht="15.75" thickBot="1" x14ac:dyDescent="0.3">
      <c r="B22" s="964"/>
      <c r="C22" s="965"/>
      <c r="D22" s="965"/>
      <c r="E22" s="965"/>
      <c r="F22" s="965"/>
      <c r="G22" s="966"/>
      <c r="H22" s="964"/>
      <c r="I22" s="965"/>
      <c r="J22" s="965"/>
      <c r="K22" s="965"/>
      <c r="L22" s="966"/>
    </row>
    <row r="23" spans="2:12" x14ac:dyDescent="0.25">
      <c r="B23" s="933" t="s">
        <v>660</v>
      </c>
      <c r="C23" s="934"/>
      <c r="D23" s="934"/>
      <c r="E23" s="934"/>
      <c r="F23" s="934"/>
      <c r="G23" s="935"/>
      <c r="H23" s="933" t="s">
        <v>661</v>
      </c>
      <c r="I23" s="934"/>
      <c r="J23" s="934"/>
      <c r="K23" s="934"/>
      <c r="L23" s="935"/>
    </row>
    <row r="24" spans="2:12" x14ac:dyDescent="0.25">
      <c r="B24" s="936"/>
      <c r="C24" s="937"/>
      <c r="D24" s="937"/>
      <c r="E24" s="937"/>
      <c r="F24" s="937"/>
      <c r="G24" s="938"/>
      <c r="H24" s="936"/>
      <c r="I24" s="937"/>
      <c r="J24" s="937"/>
      <c r="K24" s="937"/>
      <c r="L24" s="938"/>
    </row>
    <row r="25" spans="2:12" x14ac:dyDescent="0.25">
      <c r="B25" s="936"/>
      <c r="C25" s="937"/>
      <c r="D25" s="937"/>
      <c r="E25" s="937"/>
      <c r="F25" s="937"/>
      <c r="G25" s="938"/>
      <c r="H25" s="936"/>
      <c r="I25" s="937"/>
      <c r="J25" s="937"/>
      <c r="K25" s="937"/>
      <c r="L25" s="938"/>
    </row>
    <row r="26" spans="2:12" x14ac:dyDescent="0.25">
      <c r="B26" s="936"/>
      <c r="C26" s="937"/>
      <c r="D26" s="937"/>
      <c r="E26" s="937"/>
      <c r="F26" s="937"/>
      <c r="G26" s="938"/>
      <c r="H26" s="936"/>
      <c r="I26" s="937"/>
      <c r="J26" s="937"/>
      <c r="K26" s="937"/>
      <c r="L26" s="938"/>
    </row>
    <row r="27" spans="2:12" x14ac:dyDescent="0.25">
      <c r="B27" s="936"/>
      <c r="C27" s="937"/>
      <c r="D27" s="937"/>
      <c r="E27" s="937"/>
      <c r="F27" s="937"/>
      <c r="G27" s="938"/>
      <c r="H27" s="936"/>
      <c r="I27" s="937"/>
      <c r="J27" s="937"/>
      <c r="K27" s="937"/>
      <c r="L27" s="938"/>
    </row>
    <row r="28" spans="2:12" x14ac:dyDescent="0.25">
      <c r="B28" s="936"/>
      <c r="C28" s="937"/>
      <c r="D28" s="937"/>
      <c r="E28" s="937"/>
      <c r="F28" s="937"/>
      <c r="G28" s="938"/>
      <c r="H28" s="936"/>
      <c r="I28" s="937"/>
      <c r="J28" s="937"/>
      <c r="K28" s="937"/>
      <c r="L28" s="938"/>
    </row>
    <row r="29" spans="2:12" x14ac:dyDescent="0.25">
      <c r="B29" s="936"/>
      <c r="C29" s="937"/>
      <c r="D29" s="937"/>
      <c r="E29" s="937"/>
      <c r="F29" s="937"/>
      <c r="G29" s="938"/>
      <c r="H29" s="936"/>
      <c r="I29" s="937"/>
      <c r="J29" s="937"/>
      <c r="K29" s="937"/>
      <c r="L29" s="938"/>
    </row>
    <row r="30" spans="2:12" x14ac:dyDescent="0.25">
      <c r="B30" s="936"/>
      <c r="C30" s="937"/>
      <c r="D30" s="937"/>
      <c r="E30" s="937"/>
      <c r="F30" s="937"/>
      <c r="G30" s="938"/>
      <c r="H30" s="936"/>
      <c r="I30" s="937"/>
      <c r="J30" s="937"/>
      <c r="K30" s="937"/>
      <c r="L30" s="938"/>
    </row>
    <row r="31" spans="2:12" x14ac:dyDescent="0.25">
      <c r="B31" s="936"/>
      <c r="C31" s="937"/>
      <c r="D31" s="937"/>
      <c r="E31" s="937"/>
      <c r="F31" s="937"/>
      <c r="G31" s="938"/>
      <c r="H31" s="936"/>
      <c r="I31" s="937"/>
      <c r="J31" s="937"/>
      <c r="K31" s="937"/>
      <c r="L31" s="938"/>
    </row>
    <row r="32" spans="2:12" x14ac:dyDescent="0.25">
      <c r="B32" s="936"/>
      <c r="C32" s="937"/>
      <c r="D32" s="937"/>
      <c r="E32" s="937"/>
      <c r="F32" s="937"/>
      <c r="G32" s="938"/>
      <c r="H32" s="936"/>
      <c r="I32" s="937"/>
      <c r="J32" s="937"/>
      <c r="K32" s="937"/>
      <c r="L32" s="938"/>
    </row>
    <row r="33" spans="2:12" x14ac:dyDescent="0.25">
      <c r="B33" s="936"/>
      <c r="C33" s="937"/>
      <c r="D33" s="937"/>
      <c r="E33" s="937"/>
      <c r="F33" s="937"/>
      <c r="G33" s="938"/>
      <c r="H33" s="936"/>
      <c r="I33" s="937"/>
      <c r="J33" s="937"/>
      <c r="K33" s="937"/>
      <c r="L33" s="938"/>
    </row>
    <row r="34" spans="2:12" x14ac:dyDescent="0.25">
      <c r="B34" s="936"/>
      <c r="C34" s="937"/>
      <c r="D34" s="937"/>
      <c r="E34" s="937"/>
      <c r="F34" s="937"/>
      <c r="G34" s="938"/>
      <c r="H34" s="936"/>
      <c r="I34" s="937"/>
      <c r="J34" s="937"/>
      <c r="K34" s="937"/>
      <c r="L34" s="938"/>
    </row>
    <row r="35" spans="2:12" x14ac:dyDescent="0.25">
      <c r="B35" s="936"/>
      <c r="C35" s="937"/>
      <c r="D35" s="937"/>
      <c r="E35" s="937"/>
      <c r="F35" s="937"/>
      <c r="G35" s="938"/>
      <c r="H35" s="936"/>
      <c r="I35" s="937"/>
      <c r="J35" s="937"/>
      <c r="K35" s="937"/>
      <c r="L35" s="938"/>
    </row>
    <row r="36" spans="2:12" x14ac:dyDescent="0.25">
      <c r="B36" s="936"/>
      <c r="C36" s="937"/>
      <c r="D36" s="937"/>
      <c r="E36" s="937"/>
      <c r="F36" s="937"/>
      <c r="G36" s="938"/>
      <c r="H36" s="936"/>
      <c r="I36" s="937"/>
      <c r="J36" s="937"/>
      <c r="K36" s="937"/>
      <c r="L36" s="938"/>
    </row>
    <row r="37" spans="2:12" ht="15" customHeight="1" x14ac:dyDescent="0.25">
      <c r="B37" s="1035">
        <v>3</v>
      </c>
      <c r="C37" s="1036"/>
      <c r="D37" s="1036"/>
      <c r="E37" s="1036"/>
      <c r="F37" s="1036"/>
      <c r="G37" s="1037"/>
      <c r="H37" s="1035">
        <v>4</v>
      </c>
      <c r="I37" s="1036"/>
      <c r="J37" s="1036"/>
      <c r="K37" s="1036"/>
      <c r="L37" s="1037"/>
    </row>
    <row r="38" spans="2:12" ht="15.75" thickBot="1" x14ac:dyDescent="0.3">
      <c r="B38" s="964"/>
      <c r="C38" s="965"/>
      <c r="D38" s="965"/>
      <c r="E38" s="965"/>
      <c r="F38" s="965"/>
      <c r="G38" s="966"/>
      <c r="H38" s="964"/>
      <c r="I38" s="965"/>
      <c r="J38" s="965"/>
      <c r="K38" s="965"/>
      <c r="L38" s="966"/>
    </row>
    <row r="39" spans="2:12" ht="217.5" customHeight="1" thickBot="1" x14ac:dyDescent="0.3">
      <c r="B39" s="1032" t="s">
        <v>861</v>
      </c>
      <c r="C39" s="1033"/>
      <c r="D39" s="1033"/>
      <c r="E39" s="1033"/>
      <c r="F39" s="1033"/>
      <c r="G39" s="1033"/>
      <c r="H39" s="1033"/>
      <c r="I39" s="1033"/>
      <c r="J39" s="1033"/>
      <c r="K39" s="1033"/>
      <c r="L39" s="1034"/>
    </row>
    <row r="40" spans="2:12" x14ac:dyDescent="0.25">
      <c r="B40" s="933" t="s">
        <v>660</v>
      </c>
      <c r="C40" s="934"/>
      <c r="D40" s="934"/>
      <c r="E40" s="934"/>
      <c r="F40" s="934"/>
      <c r="G40" s="935"/>
      <c r="H40" s="933" t="s">
        <v>661</v>
      </c>
      <c r="I40" s="934"/>
      <c r="J40" s="934"/>
      <c r="K40" s="934"/>
      <c r="L40" s="935"/>
    </row>
    <row r="41" spans="2:12" x14ac:dyDescent="0.25">
      <c r="B41" s="936"/>
      <c r="C41" s="937"/>
      <c r="D41" s="937"/>
      <c r="E41" s="937"/>
      <c r="F41" s="937"/>
      <c r="G41" s="938"/>
      <c r="H41" s="936"/>
      <c r="I41" s="937"/>
      <c r="J41" s="937"/>
      <c r="K41" s="937"/>
      <c r="L41" s="938"/>
    </row>
    <row r="42" spans="2:12" x14ac:dyDescent="0.25">
      <c r="B42" s="936"/>
      <c r="C42" s="937"/>
      <c r="D42" s="937"/>
      <c r="E42" s="937"/>
      <c r="F42" s="937"/>
      <c r="G42" s="938"/>
      <c r="H42" s="936"/>
      <c r="I42" s="937"/>
      <c r="J42" s="937"/>
      <c r="K42" s="937"/>
      <c r="L42" s="938"/>
    </row>
    <row r="43" spans="2:12" x14ac:dyDescent="0.25">
      <c r="B43" s="936"/>
      <c r="C43" s="937"/>
      <c r="D43" s="937"/>
      <c r="E43" s="937"/>
      <c r="F43" s="937"/>
      <c r="G43" s="938"/>
      <c r="H43" s="936"/>
      <c r="I43" s="937"/>
      <c r="J43" s="937"/>
      <c r="K43" s="937"/>
      <c r="L43" s="938"/>
    </row>
    <row r="44" spans="2:12" x14ac:dyDescent="0.25">
      <c r="B44" s="936"/>
      <c r="C44" s="937"/>
      <c r="D44" s="937"/>
      <c r="E44" s="937"/>
      <c r="F44" s="937"/>
      <c r="G44" s="938"/>
      <c r="H44" s="936"/>
      <c r="I44" s="937"/>
      <c r="J44" s="937"/>
      <c r="K44" s="937"/>
      <c r="L44" s="938"/>
    </row>
    <row r="45" spans="2:12" x14ac:dyDescent="0.25">
      <c r="B45" s="936"/>
      <c r="C45" s="937"/>
      <c r="D45" s="937"/>
      <c r="E45" s="937"/>
      <c r="F45" s="937"/>
      <c r="G45" s="938"/>
      <c r="H45" s="936"/>
      <c r="I45" s="937"/>
      <c r="J45" s="937"/>
      <c r="K45" s="937"/>
      <c r="L45" s="938"/>
    </row>
    <row r="46" spans="2:12" x14ac:dyDescent="0.25">
      <c r="B46" s="936"/>
      <c r="C46" s="937"/>
      <c r="D46" s="937"/>
      <c r="E46" s="937"/>
      <c r="F46" s="937"/>
      <c r="G46" s="938"/>
      <c r="H46" s="936"/>
      <c r="I46" s="937"/>
      <c r="J46" s="937"/>
      <c r="K46" s="937"/>
      <c r="L46" s="938"/>
    </row>
    <row r="47" spans="2:12" x14ac:dyDescent="0.25">
      <c r="B47" s="936"/>
      <c r="C47" s="937"/>
      <c r="D47" s="937"/>
      <c r="E47" s="937"/>
      <c r="F47" s="937"/>
      <c r="G47" s="938"/>
      <c r="H47" s="936"/>
      <c r="I47" s="937"/>
      <c r="J47" s="937"/>
      <c r="K47" s="937"/>
      <c r="L47" s="938"/>
    </row>
    <row r="48" spans="2:12" x14ac:dyDescent="0.25">
      <c r="B48" s="936"/>
      <c r="C48" s="937"/>
      <c r="D48" s="937"/>
      <c r="E48" s="937"/>
      <c r="F48" s="937"/>
      <c r="G48" s="938"/>
      <c r="H48" s="936"/>
      <c r="I48" s="937"/>
      <c r="J48" s="937"/>
      <c r="K48" s="937"/>
      <c r="L48" s="938"/>
    </row>
    <row r="49" spans="2:12" x14ac:dyDescent="0.25">
      <c r="B49" s="936"/>
      <c r="C49" s="937"/>
      <c r="D49" s="937"/>
      <c r="E49" s="937"/>
      <c r="F49" s="937"/>
      <c r="G49" s="938"/>
      <c r="H49" s="936"/>
      <c r="I49" s="937"/>
      <c r="J49" s="937"/>
      <c r="K49" s="937"/>
      <c r="L49" s="938"/>
    </row>
    <row r="50" spans="2:12" x14ac:dyDescent="0.25">
      <c r="B50" s="936"/>
      <c r="C50" s="937"/>
      <c r="D50" s="937"/>
      <c r="E50" s="937"/>
      <c r="F50" s="937"/>
      <c r="G50" s="938"/>
      <c r="H50" s="936"/>
      <c r="I50" s="937"/>
      <c r="J50" s="937"/>
      <c r="K50" s="937"/>
      <c r="L50" s="938"/>
    </row>
    <row r="51" spans="2:12" x14ac:dyDescent="0.25">
      <c r="B51" s="936"/>
      <c r="C51" s="937"/>
      <c r="D51" s="937"/>
      <c r="E51" s="937"/>
      <c r="F51" s="937"/>
      <c r="G51" s="938"/>
      <c r="H51" s="936"/>
      <c r="I51" s="937"/>
      <c r="J51" s="937"/>
      <c r="K51" s="937"/>
      <c r="L51" s="938"/>
    </row>
    <row r="52" spans="2:12" x14ac:dyDescent="0.25">
      <c r="B52" s="936"/>
      <c r="C52" s="937"/>
      <c r="D52" s="937"/>
      <c r="E52" s="937"/>
      <c r="F52" s="937"/>
      <c r="G52" s="938"/>
      <c r="H52" s="936"/>
      <c r="I52" s="937"/>
      <c r="J52" s="937"/>
      <c r="K52" s="937"/>
      <c r="L52" s="938"/>
    </row>
    <row r="53" spans="2:12" x14ac:dyDescent="0.25">
      <c r="B53" s="936"/>
      <c r="C53" s="937"/>
      <c r="D53" s="937"/>
      <c r="E53" s="937"/>
      <c r="F53" s="937"/>
      <c r="G53" s="938"/>
      <c r="H53" s="936"/>
      <c r="I53" s="937"/>
      <c r="J53" s="937"/>
      <c r="K53" s="937"/>
      <c r="L53" s="938"/>
    </row>
    <row r="54" spans="2:12" ht="15" customHeight="1" x14ac:dyDescent="0.25">
      <c r="B54" s="1035">
        <v>5</v>
      </c>
      <c r="C54" s="1036"/>
      <c r="D54" s="1036"/>
      <c r="E54" s="1036"/>
      <c r="F54" s="1036"/>
      <c r="G54" s="1037"/>
      <c r="H54" s="1035">
        <v>6</v>
      </c>
      <c r="I54" s="1036"/>
      <c r="J54" s="1036"/>
      <c r="K54" s="1036"/>
      <c r="L54" s="1037"/>
    </row>
    <row r="55" spans="2:12" ht="15.75" thickBot="1" x14ac:dyDescent="0.3">
      <c r="B55" s="964"/>
      <c r="C55" s="965"/>
      <c r="D55" s="965"/>
      <c r="E55" s="965"/>
      <c r="F55" s="965"/>
      <c r="G55" s="966"/>
      <c r="H55" s="964"/>
      <c r="I55" s="965"/>
      <c r="J55" s="965"/>
      <c r="K55" s="965"/>
      <c r="L55" s="966"/>
    </row>
    <row r="56" spans="2:12" x14ac:dyDescent="0.25">
      <c r="B56" s="933" t="s">
        <v>660</v>
      </c>
      <c r="C56" s="934"/>
      <c r="D56" s="934"/>
      <c r="E56" s="934"/>
      <c r="F56" s="934"/>
      <c r="G56" s="935"/>
      <c r="H56" s="933" t="s">
        <v>661</v>
      </c>
      <c r="I56" s="934"/>
      <c r="J56" s="934"/>
      <c r="K56" s="934"/>
      <c r="L56" s="935"/>
    </row>
    <row r="57" spans="2:12" x14ac:dyDescent="0.25">
      <c r="B57" s="936"/>
      <c r="C57" s="937"/>
      <c r="D57" s="937"/>
      <c r="E57" s="937"/>
      <c r="F57" s="937"/>
      <c r="G57" s="938"/>
      <c r="H57" s="936"/>
      <c r="I57" s="937"/>
      <c r="J57" s="937"/>
      <c r="K57" s="937"/>
      <c r="L57" s="938"/>
    </row>
    <row r="58" spans="2:12" x14ac:dyDescent="0.25">
      <c r="B58" s="936"/>
      <c r="C58" s="937"/>
      <c r="D58" s="937"/>
      <c r="E58" s="937"/>
      <c r="F58" s="937"/>
      <c r="G58" s="938"/>
      <c r="H58" s="936"/>
      <c r="I58" s="937"/>
      <c r="J58" s="937"/>
      <c r="K58" s="937"/>
      <c r="L58" s="938"/>
    </row>
    <row r="59" spans="2:12" x14ac:dyDescent="0.25">
      <c r="B59" s="936"/>
      <c r="C59" s="937"/>
      <c r="D59" s="937"/>
      <c r="E59" s="937"/>
      <c r="F59" s="937"/>
      <c r="G59" s="938"/>
      <c r="H59" s="936"/>
      <c r="I59" s="937"/>
      <c r="J59" s="937"/>
      <c r="K59" s="937"/>
      <c r="L59" s="938"/>
    </row>
    <row r="60" spans="2:12" x14ac:dyDescent="0.25">
      <c r="B60" s="936"/>
      <c r="C60" s="937"/>
      <c r="D60" s="937"/>
      <c r="E60" s="937"/>
      <c r="F60" s="937"/>
      <c r="G60" s="938"/>
      <c r="H60" s="936"/>
      <c r="I60" s="937"/>
      <c r="J60" s="937"/>
      <c r="K60" s="937"/>
      <c r="L60" s="938"/>
    </row>
    <row r="61" spans="2:12" x14ac:dyDescent="0.25">
      <c r="B61" s="936"/>
      <c r="C61" s="937"/>
      <c r="D61" s="937"/>
      <c r="E61" s="937"/>
      <c r="F61" s="937"/>
      <c r="G61" s="938"/>
      <c r="H61" s="936"/>
      <c r="I61" s="937"/>
      <c r="J61" s="937"/>
      <c r="K61" s="937"/>
      <c r="L61" s="938"/>
    </row>
    <row r="62" spans="2:12" x14ac:dyDescent="0.25">
      <c r="B62" s="936"/>
      <c r="C62" s="937"/>
      <c r="D62" s="937"/>
      <c r="E62" s="937"/>
      <c r="F62" s="937"/>
      <c r="G62" s="938"/>
      <c r="H62" s="936"/>
      <c r="I62" s="937"/>
      <c r="J62" s="937"/>
      <c r="K62" s="937"/>
      <c r="L62" s="938"/>
    </row>
    <row r="63" spans="2:12" x14ac:dyDescent="0.25">
      <c r="B63" s="936"/>
      <c r="C63" s="937"/>
      <c r="D63" s="937"/>
      <c r="E63" s="937"/>
      <c r="F63" s="937"/>
      <c r="G63" s="938"/>
      <c r="H63" s="936"/>
      <c r="I63" s="937"/>
      <c r="J63" s="937"/>
      <c r="K63" s="937"/>
      <c r="L63" s="938"/>
    </row>
    <row r="64" spans="2:12" x14ac:dyDescent="0.25">
      <c r="B64" s="936"/>
      <c r="C64" s="937"/>
      <c r="D64" s="937"/>
      <c r="E64" s="937"/>
      <c r="F64" s="937"/>
      <c r="G64" s="938"/>
      <c r="H64" s="936"/>
      <c r="I64" s="937"/>
      <c r="J64" s="937"/>
      <c r="K64" s="937"/>
      <c r="L64" s="938"/>
    </row>
    <row r="65" spans="2:12" x14ac:dyDescent="0.25">
      <c r="B65" s="936"/>
      <c r="C65" s="937"/>
      <c r="D65" s="937"/>
      <c r="E65" s="937"/>
      <c r="F65" s="937"/>
      <c r="G65" s="938"/>
      <c r="H65" s="936"/>
      <c r="I65" s="937"/>
      <c r="J65" s="937"/>
      <c r="K65" s="937"/>
      <c r="L65" s="938"/>
    </row>
    <row r="66" spans="2:12" x14ac:dyDescent="0.25">
      <c r="B66" s="936"/>
      <c r="C66" s="937"/>
      <c r="D66" s="937"/>
      <c r="E66" s="937"/>
      <c r="F66" s="937"/>
      <c r="G66" s="938"/>
      <c r="H66" s="936"/>
      <c r="I66" s="937"/>
      <c r="J66" s="937"/>
      <c r="K66" s="937"/>
      <c r="L66" s="938"/>
    </row>
    <row r="67" spans="2:12" x14ac:dyDescent="0.25">
      <c r="B67" s="936"/>
      <c r="C67" s="937"/>
      <c r="D67" s="937"/>
      <c r="E67" s="937"/>
      <c r="F67" s="937"/>
      <c r="G67" s="938"/>
      <c r="H67" s="936"/>
      <c r="I67" s="937"/>
      <c r="J67" s="937"/>
      <c r="K67" s="937"/>
      <c r="L67" s="938"/>
    </row>
    <row r="68" spans="2:12" x14ac:dyDescent="0.25">
      <c r="B68" s="936"/>
      <c r="C68" s="937"/>
      <c r="D68" s="937"/>
      <c r="E68" s="937"/>
      <c r="F68" s="937"/>
      <c r="G68" s="938"/>
      <c r="H68" s="936"/>
      <c r="I68" s="937"/>
      <c r="J68" s="937"/>
      <c r="K68" s="937"/>
      <c r="L68" s="938"/>
    </row>
    <row r="69" spans="2:12" x14ac:dyDescent="0.25">
      <c r="B69" s="936"/>
      <c r="C69" s="937"/>
      <c r="D69" s="937"/>
      <c r="E69" s="937"/>
      <c r="F69" s="937"/>
      <c r="G69" s="938"/>
      <c r="H69" s="936"/>
      <c r="I69" s="937"/>
      <c r="J69" s="937"/>
      <c r="K69" s="937"/>
      <c r="L69" s="938"/>
    </row>
    <row r="70" spans="2:12" ht="15" customHeight="1" x14ac:dyDescent="0.25">
      <c r="B70" s="1035">
        <v>7</v>
      </c>
      <c r="C70" s="1036"/>
      <c r="D70" s="1036"/>
      <c r="E70" s="1036"/>
      <c r="F70" s="1036"/>
      <c r="G70" s="1037"/>
      <c r="H70" s="1035">
        <v>8</v>
      </c>
      <c r="I70" s="1036"/>
      <c r="J70" s="1036"/>
      <c r="K70" s="1036"/>
      <c r="L70" s="1037"/>
    </row>
    <row r="71" spans="2:12" ht="15.75" thickBot="1" x14ac:dyDescent="0.3">
      <c r="B71" s="964"/>
      <c r="C71" s="965"/>
      <c r="D71" s="965"/>
      <c r="E71" s="965"/>
      <c r="F71" s="965"/>
      <c r="G71" s="966"/>
      <c r="H71" s="964"/>
      <c r="I71" s="965"/>
      <c r="J71" s="965"/>
      <c r="K71" s="965"/>
      <c r="L71" s="966"/>
    </row>
    <row r="72" spans="2:12" ht="114.75" customHeight="1" thickBot="1" x14ac:dyDescent="0.3">
      <c r="B72" s="1048" t="s">
        <v>862</v>
      </c>
      <c r="C72" s="1049"/>
      <c r="D72" s="1049"/>
      <c r="E72" s="1049"/>
      <c r="F72" s="1049"/>
      <c r="G72" s="1049"/>
      <c r="H72" s="1049"/>
      <c r="I72" s="1049"/>
      <c r="J72" s="1049"/>
      <c r="K72" s="1049"/>
      <c r="L72" s="1050"/>
    </row>
    <row r="73" spans="2:12" x14ac:dyDescent="0.25">
      <c r="B73" s="933" t="s">
        <v>660</v>
      </c>
      <c r="C73" s="934"/>
      <c r="D73" s="934"/>
      <c r="E73" s="934"/>
      <c r="F73" s="934"/>
      <c r="G73" s="935"/>
      <c r="H73" s="933" t="s">
        <v>661</v>
      </c>
      <c r="I73" s="934"/>
      <c r="J73" s="934"/>
      <c r="K73" s="934"/>
      <c r="L73" s="935"/>
    </row>
    <row r="74" spans="2:12" x14ac:dyDescent="0.25">
      <c r="B74" s="936"/>
      <c r="C74" s="937"/>
      <c r="D74" s="937"/>
      <c r="E74" s="937"/>
      <c r="F74" s="937"/>
      <c r="G74" s="938"/>
      <c r="H74" s="936"/>
      <c r="I74" s="937"/>
      <c r="J74" s="937"/>
      <c r="K74" s="937"/>
      <c r="L74" s="938"/>
    </row>
    <row r="75" spans="2:12" x14ac:dyDescent="0.25">
      <c r="B75" s="936"/>
      <c r="C75" s="937"/>
      <c r="D75" s="937"/>
      <c r="E75" s="937"/>
      <c r="F75" s="937"/>
      <c r="G75" s="938"/>
      <c r="H75" s="936"/>
      <c r="I75" s="937"/>
      <c r="J75" s="937"/>
      <c r="K75" s="937"/>
      <c r="L75" s="938"/>
    </row>
    <row r="76" spans="2:12" x14ac:dyDescent="0.25">
      <c r="B76" s="936"/>
      <c r="C76" s="937"/>
      <c r="D76" s="937"/>
      <c r="E76" s="937"/>
      <c r="F76" s="937"/>
      <c r="G76" s="938"/>
      <c r="H76" s="936"/>
      <c r="I76" s="937"/>
      <c r="J76" s="937"/>
      <c r="K76" s="937"/>
      <c r="L76" s="938"/>
    </row>
    <row r="77" spans="2:12" x14ac:dyDescent="0.25">
      <c r="B77" s="936"/>
      <c r="C77" s="937"/>
      <c r="D77" s="937"/>
      <c r="E77" s="937"/>
      <c r="F77" s="937"/>
      <c r="G77" s="938"/>
      <c r="H77" s="936"/>
      <c r="I77" s="937"/>
      <c r="J77" s="937"/>
      <c r="K77" s="937"/>
      <c r="L77" s="938"/>
    </row>
    <row r="78" spans="2:12" x14ac:dyDescent="0.25">
      <c r="B78" s="936"/>
      <c r="C78" s="937"/>
      <c r="D78" s="937"/>
      <c r="E78" s="937"/>
      <c r="F78" s="937"/>
      <c r="G78" s="938"/>
      <c r="H78" s="936"/>
      <c r="I78" s="937"/>
      <c r="J78" s="937"/>
      <c r="K78" s="937"/>
      <c r="L78" s="938"/>
    </row>
    <row r="79" spans="2:12" x14ac:dyDescent="0.25">
      <c r="B79" s="936"/>
      <c r="C79" s="937"/>
      <c r="D79" s="937"/>
      <c r="E79" s="937"/>
      <c r="F79" s="937"/>
      <c r="G79" s="938"/>
      <c r="H79" s="936"/>
      <c r="I79" s="937"/>
      <c r="J79" s="937"/>
      <c r="K79" s="937"/>
      <c r="L79" s="938"/>
    </row>
    <row r="80" spans="2:12" x14ac:dyDescent="0.25">
      <c r="B80" s="936"/>
      <c r="C80" s="937"/>
      <c r="D80" s="937"/>
      <c r="E80" s="937"/>
      <c r="F80" s="937"/>
      <c r="G80" s="938"/>
      <c r="H80" s="936"/>
      <c r="I80" s="937"/>
      <c r="J80" s="937"/>
      <c r="K80" s="937"/>
      <c r="L80" s="938"/>
    </row>
    <row r="81" spans="2:12" x14ac:dyDescent="0.25">
      <c r="B81" s="936"/>
      <c r="C81" s="937"/>
      <c r="D81" s="937"/>
      <c r="E81" s="937"/>
      <c r="F81" s="937"/>
      <c r="G81" s="938"/>
      <c r="H81" s="936"/>
      <c r="I81" s="937"/>
      <c r="J81" s="937"/>
      <c r="K81" s="937"/>
      <c r="L81" s="938"/>
    </row>
    <row r="82" spans="2:12" x14ac:dyDescent="0.25">
      <c r="B82" s="936"/>
      <c r="C82" s="937"/>
      <c r="D82" s="937"/>
      <c r="E82" s="937"/>
      <c r="F82" s="937"/>
      <c r="G82" s="938"/>
      <c r="H82" s="936"/>
      <c r="I82" s="937"/>
      <c r="J82" s="937"/>
      <c r="K82" s="937"/>
      <c r="L82" s="938"/>
    </row>
    <row r="83" spans="2:12" x14ac:dyDescent="0.25">
      <c r="B83" s="936"/>
      <c r="C83" s="937"/>
      <c r="D83" s="937"/>
      <c r="E83" s="937"/>
      <c r="F83" s="937"/>
      <c r="G83" s="938"/>
      <c r="H83" s="936"/>
      <c r="I83" s="937"/>
      <c r="J83" s="937"/>
      <c r="K83" s="937"/>
      <c r="L83" s="938"/>
    </row>
    <row r="84" spans="2:12" x14ac:dyDescent="0.25">
      <c r="B84" s="936"/>
      <c r="C84" s="937"/>
      <c r="D84" s="937"/>
      <c r="E84" s="937"/>
      <c r="F84" s="937"/>
      <c r="G84" s="938"/>
      <c r="H84" s="936"/>
      <c r="I84" s="937"/>
      <c r="J84" s="937"/>
      <c r="K84" s="937"/>
      <c r="L84" s="938"/>
    </row>
    <row r="85" spans="2:12" x14ac:dyDescent="0.25">
      <c r="B85" s="936"/>
      <c r="C85" s="937"/>
      <c r="D85" s="937"/>
      <c r="E85" s="937"/>
      <c r="F85" s="937"/>
      <c r="G85" s="938"/>
      <c r="H85" s="936"/>
      <c r="I85" s="937"/>
      <c r="J85" s="937"/>
      <c r="K85" s="937"/>
      <c r="L85" s="938"/>
    </row>
    <row r="86" spans="2:12" x14ac:dyDescent="0.25">
      <c r="B86" s="936"/>
      <c r="C86" s="937"/>
      <c r="D86" s="937"/>
      <c r="E86" s="937"/>
      <c r="F86" s="937"/>
      <c r="G86" s="938"/>
      <c r="H86" s="936"/>
      <c r="I86" s="937"/>
      <c r="J86" s="937"/>
      <c r="K86" s="937"/>
      <c r="L86" s="938"/>
    </row>
    <row r="87" spans="2:12" ht="15" customHeight="1" x14ac:dyDescent="0.25">
      <c r="B87" s="1035">
        <v>9</v>
      </c>
      <c r="C87" s="1036"/>
      <c r="D87" s="1036"/>
      <c r="E87" s="1036"/>
      <c r="F87" s="1036"/>
      <c r="G87" s="1037"/>
      <c r="H87" s="1035">
        <v>10</v>
      </c>
      <c r="I87" s="1036"/>
      <c r="J87" s="1036"/>
      <c r="K87" s="1036"/>
      <c r="L87" s="1037"/>
    </row>
    <row r="88" spans="2:12" ht="15.75" thickBot="1" x14ac:dyDescent="0.3">
      <c r="B88" s="964"/>
      <c r="C88" s="965"/>
      <c r="D88" s="965"/>
      <c r="E88" s="965"/>
      <c r="F88" s="965"/>
      <c r="G88" s="966"/>
      <c r="H88" s="964"/>
      <c r="I88" s="965"/>
      <c r="J88" s="965"/>
      <c r="K88" s="965"/>
      <c r="L88" s="966"/>
    </row>
    <row r="89" spans="2:12" x14ac:dyDescent="0.25">
      <c r="B89" s="933" t="s">
        <v>660</v>
      </c>
      <c r="C89" s="934"/>
      <c r="D89" s="934"/>
      <c r="E89" s="934"/>
      <c r="F89" s="934"/>
      <c r="G89" s="935"/>
      <c r="H89" s="933" t="s">
        <v>661</v>
      </c>
      <c r="I89" s="934"/>
      <c r="J89" s="934"/>
      <c r="K89" s="934"/>
      <c r="L89" s="935"/>
    </row>
    <row r="90" spans="2:12" x14ac:dyDescent="0.25">
      <c r="B90" s="936"/>
      <c r="C90" s="937"/>
      <c r="D90" s="937"/>
      <c r="E90" s="937"/>
      <c r="F90" s="937"/>
      <c r="G90" s="938"/>
      <c r="H90" s="936"/>
      <c r="I90" s="937"/>
      <c r="J90" s="937"/>
      <c r="K90" s="937"/>
      <c r="L90" s="938"/>
    </row>
    <row r="91" spans="2:12" x14ac:dyDescent="0.25">
      <c r="B91" s="936"/>
      <c r="C91" s="937"/>
      <c r="D91" s="937"/>
      <c r="E91" s="937"/>
      <c r="F91" s="937"/>
      <c r="G91" s="938"/>
      <c r="H91" s="936"/>
      <c r="I91" s="937"/>
      <c r="J91" s="937"/>
      <c r="K91" s="937"/>
      <c r="L91" s="938"/>
    </row>
    <row r="92" spans="2:12" x14ac:dyDescent="0.25">
      <c r="B92" s="936"/>
      <c r="C92" s="937"/>
      <c r="D92" s="937"/>
      <c r="E92" s="937"/>
      <c r="F92" s="937"/>
      <c r="G92" s="938"/>
      <c r="H92" s="936"/>
      <c r="I92" s="937"/>
      <c r="J92" s="937"/>
      <c r="K92" s="937"/>
      <c r="L92" s="938"/>
    </row>
    <row r="93" spans="2:12" x14ac:dyDescent="0.25">
      <c r="B93" s="936"/>
      <c r="C93" s="937"/>
      <c r="D93" s="937"/>
      <c r="E93" s="937"/>
      <c r="F93" s="937"/>
      <c r="G93" s="938"/>
      <c r="H93" s="936"/>
      <c r="I93" s="937"/>
      <c r="J93" s="937"/>
      <c r="K93" s="937"/>
      <c r="L93" s="938"/>
    </row>
    <row r="94" spans="2:12" x14ac:dyDescent="0.25">
      <c r="B94" s="936"/>
      <c r="C94" s="937"/>
      <c r="D94" s="937"/>
      <c r="E94" s="937"/>
      <c r="F94" s="937"/>
      <c r="G94" s="938"/>
      <c r="H94" s="936"/>
      <c r="I94" s="937"/>
      <c r="J94" s="937"/>
      <c r="K94" s="937"/>
      <c r="L94" s="938"/>
    </row>
    <row r="95" spans="2:12" x14ac:dyDescent="0.25">
      <c r="B95" s="936"/>
      <c r="C95" s="937"/>
      <c r="D95" s="937"/>
      <c r="E95" s="937"/>
      <c r="F95" s="937"/>
      <c r="G95" s="938"/>
      <c r="H95" s="936"/>
      <c r="I95" s="937"/>
      <c r="J95" s="937"/>
      <c r="K95" s="937"/>
      <c r="L95" s="938"/>
    </row>
    <row r="96" spans="2:12" x14ac:dyDescent="0.25">
      <c r="B96" s="936"/>
      <c r="C96" s="937"/>
      <c r="D96" s="937"/>
      <c r="E96" s="937"/>
      <c r="F96" s="937"/>
      <c r="G96" s="938"/>
      <c r="H96" s="936"/>
      <c r="I96" s="937"/>
      <c r="J96" s="937"/>
      <c r="K96" s="937"/>
      <c r="L96" s="938"/>
    </row>
    <row r="97" spans="2:12" x14ac:dyDescent="0.25">
      <c r="B97" s="936"/>
      <c r="C97" s="937"/>
      <c r="D97" s="937"/>
      <c r="E97" s="937"/>
      <c r="F97" s="937"/>
      <c r="G97" s="938"/>
      <c r="H97" s="936"/>
      <c r="I97" s="937"/>
      <c r="J97" s="937"/>
      <c r="K97" s="937"/>
      <c r="L97" s="938"/>
    </row>
    <row r="98" spans="2:12" x14ac:dyDescent="0.25">
      <c r="B98" s="936"/>
      <c r="C98" s="937"/>
      <c r="D98" s="937"/>
      <c r="E98" s="937"/>
      <c r="F98" s="937"/>
      <c r="G98" s="938"/>
      <c r="H98" s="936"/>
      <c r="I98" s="937"/>
      <c r="J98" s="937"/>
      <c r="K98" s="937"/>
      <c r="L98" s="938"/>
    </row>
    <row r="99" spans="2:12" x14ac:dyDescent="0.25">
      <c r="B99" s="936"/>
      <c r="C99" s="937"/>
      <c r="D99" s="937"/>
      <c r="E99" s="937"/>
      <c r="F99" s="937"/>
      <c r="G99" s="938"/>
      <c r="H99" s="936"/>
      <c r="I99" s="937"/>
      <c r="J99" s="937"/>
      <c r="K99" s="937"/>
      <c r="L99" s="938"/>
    </row>
    <row r="100" spans="2:12" x14ac:dyDescent="0.25">
      <c r="B100" s="936"/>
      <c r="C100" s="937"/>
      <c r="D100" s="937"/>
      <c r="E100" s="937"/>
      <c r="F100" s="937"/>
      <c r="G100" s="938"/>
      <c r="H100" s="936"/>
      <c r="I100" s="937"/>
      <c r="J100" s="937"/>
      <c r="K100" s="937"/>
      <c r="L100" s="938"/>
    </row>
    <row r="101" spans="2:12" x14ac:dyDescent="0.25">
      <c r="B101" s="936"/>
      <c r="C101" s="937"/>
      <c r="D101" s="937"/>
      <c r="E101" s="937"/>
      <c r="F101" s="937"/>
      <c r="G101" s="938"/>
      <c r="H101" s="936"/>
      <c r="I101" s="937"/>
      <c r="J101" s="937"/>
      <c r="K101" s="937"/>
      <c r="L101" s="938"/>
    </row>
    <row r="102" spans="2:12" x14ac:dyDescent="0.25">
      <c r="B102" s="936"/>
      <c r="C102" s="937"/>
      <c r="D102" s="937"/>
      <c r="E102" s="937"/>
      <c r="F102" s="937"/>
      <c r="G102" s="938"/>
      <c r="H102" s="936"/>
      <c r="I102" s="937"/>
      <c r="J102" s="937"/>
      <c r="K102" s="937"/>
      <c r="L102" s="938"/>
    </row>
    <row r="103" spans="2:12" ht="15" customHeight="1" x14ac:dyDescent="0.25">
      <c r="B103" s="1035">
        <v>11</v>
      </c>
      <c r="C103" s="1036"/>
      <c r="D103" s="1036"/>
      <c r="E103" s="1036"/>
      <c r="F103" s="1036"/>
      <c r="G103" s="1037"/>
      <c r="H103" s="1035">
        <v>12</v>
      </c>
      <c r="I103" s="1036"/>
      <c r="J103" s="1036"/>
      <c r="K103" s="1036"/>
      <c r="L103" s="1037"/>
    </row>
    <row r="104" spans="2:12" ht="15.75" thickBot="1" x14ac:dyDescent="0.3">
      <c r="B104" s="964"/>
      <c r="C104" s="965"/>
      <c r="D104" s="965"/>
      <c r="E104" s="965"/>
      <c r="F104" s="965"/>
      <c r="G104" s="966"/>
      <c r="H104" s="964"/>
      <c r="I104" s="965"/>
      <c r="J104" s="965"/>
      <c r="K104" s="965"/>
      <c r="L104" s="966"/>
    </row>
    <row r="105" spans="2:12" x14ac:dyDescent="0.25">
      <c r="B105" s="933" t="s">
        <v>660</v>
      </c>
      <c r="C105" s="934"/>
      <c r="D105" s="934"/>
      <c r="E105" s="934"/>
      <c r="F105" s="934"/>
      <c r="G105" s="935"/>
      <c r="H105" s="933" t="s">
        <v>661</v>
      </c>
      <c r="I105" s="934"/>
      <c r="J105" s="934"/>
      <c r="K105" s="934"/>
      <c r="L105" s="935"/>
    </row>
    <row r="106" spans="2:12" x14ac:dyDescent="0.25">
      <c r="B106" s="936"/>
      <c r="C106" s="937"/>
      <c r="D106" s="937"/>
      <c r="E106" s="937"/>
      <c r="F106" s="937"/>
      <c r="G106" s="938"/>
      <c r="H106" s="936"/>
      <c r="I106" s="937"/>
      <c r="J106" s="937"/>
      <c r="K106" s="937"/>
      <c r="L106" s="938"/>
    </row>
    <row r="107" spans="2:12" x14ac:dyDescent="0.25">
      <c r="B107" s="936"/>
      <c r="C107" s="937"/>
      <c r="D107" s="937"/>
      <c r="E107" s="937"/>
      <c r="F107" s="937"/>
      <c r="G107" s="938"/>
      <c r="H107" s="936"/>
      <c r="I107" s="937"/>
      <c r="J107" s="937"/>
      <c r="K107" s="937"/>
      <c r="L107" s="938"/>
    </row>
    <row r="108" spans="2:12" x14ac:dyDescent="0.25">
      <c r="B108" s="936"/>
      <c r="C108" s="937"/>
      <c r="D108" s="937"/>
      <c r="E108" s="937"/>
      <c r="F108" s="937"/>
      <c r="G108" s="938"/>
      <c r="H108" s="936"/>
      <c r="I108" s="937"/>
      <c r="J108" s="937"/>
      <c r="K108" s="937"/>
      <c r="L108" s="938"/>
    </row>
    <row r="109" spans="2:12" x14ac:dyDescent="0.25">
      <c r="B109" s="936"/>
      <c r="C109" s="937"/>
      <c r="D109" s="937"/>
      <c r="E109" s="937"/>
      <c r="F109" s="937"/>
      <c r="G109" s="938"/>
      <c r="H109" s="936"/>
      <c r="I109" s="937"/>
      <c r="J109" s="937"/>
      <c r="K109" s="937"/>
      <c r="L109" s="938"/>
    </row>
    <row r="110" spans="2:12" x14ac:dyDescent="0.25">
      <c r="B110" s="936"/>
      <c r="C110" s="937"/>
      <c r="D110" s="937"/>
      <c r="E110" s="937"/>
      <c r="F110" s="937"/>
      <c r="G110" s="938"/>
      <c r="H110" s="936"/>
      <c r="I110" s="937"/>
      <c r="J110" s="937"/>
      <c r="K110" s="937"/>
      <c r="L110" s="938"/>
    </row>
    <row r="111" spans="2:12" x14ac:dyDescent="0.25">
      <c r="B111" s="936"/>
      <c r="C111" s="937"/>
      <c r="D111" s="937"/>
      <c r="E111" s="937"/>
      <c r="F111" s="937"/>
      <c r="G111" s="938"/>
      <c r="H111" s="936"/>
      <c r="I111" s="937"/>
      <c r="J111" s="937"/>
      <c r="K111" s="937"/>
      <c r="L111" s="938"/>
    </row>
    <row r="112" spans="2:12" x14ac:dyDescent="0.25">
      <c r="B112" s="936"/>
      <c r="C112" s="937"/>
      <c r="D112" s="937"/>
      <c r="E112" s="937"/>
      <c r="F112" s="937"/>
      <c r="G112" s="938"/>
      <c r="H112" s="936"/>
      <c r="I112" s="937"/>
      <c r="J112" s="937"/>
      <c r="K112" s="937"/>
      <c r="L112" s="938"/>
    </row>
    <row r="113" spans="2:12" x14ac:dyDescent="0.25">
      <c r="B113" s="936"/>
      <c r="C113" s="937"/>
      <c r="D113" s="937"/>
      <c r="E113" s="937"/>
      <c r="F113" s="937"/>
      <c r="G113" s="938"/>
      <c r="H113" s="936"/>
      <c r="I113" s="937"/>
      <c r="J113" s="937"/>
      <c r="K113" s="937"/>
      <c r="L113" s="938"/>
    </row>
    <row r="114" spans="2:12" x14ac:dyDescent="0.25">
      <c r="B114" s="936"/>
      <c r="C114" s="937"/>
      <c r="D114" s="937"/>
      <c r="E114" s="937"/>
      <c r="F114" s="937"/>
      <c r="G114" s="938"/>
      <c r="H114" s="936"/>
      <c r="I114" s="937"/>
      <c r="J114" s="937"/>
      <c r="K114" s="937"/>
      <c r="L114" s="938"/>
    </row>
    <row r="115" spans="2:12" x14ac:dyDescent="0.25">
      <c r="B115" s="936"/>
      <c r="C115" s="937"/>
      <c r="D115" s="937"/>
      <c r="E115" s="937"/>
      <c r="F115" s="937"/>
      <c r="G115" s="938"/>
      <c r="H115" s="936"/>
      <c r="I115" s="937"/>
      <c r="J115" s="937"/>
      <c r="K115" s="937"/>
      <c r="L115" s="938"/>
    </row>
    <row r="116" spans="2:12" x14ac:dyDescent="0.25">
      <c r="B116" s="936"/>
      <c r="C116" s="937"/>
      <c r="D116" s="937"/>
      <c r="E116" s="937"/>
      <c r="F116" s="937"/>
      <c r="G116" s="938"/>
      <c r="H116" s="936"/>
      <c r="I116" s="937"/>
      <c r="J116" s="937"/>
      <c r="K116" s="937"/>
      <c r="L116" s="938"/>
    </row>
    <row r="117" spans="2:12" x14ac:dyDescent="0.25">
      <c r="B117" s="936"/>
      <c r="C117" s="937"/>
      <c r="D117" s="937"/>
      <c r="E117" s="937"/>
      <c r="F117" s="937"/>
      <c r="G117" s="938"/>
      <c r="H117" s="936"/>
      <c r="I117" s="937"/>
      <c r="J117" s="937"/>
      <c r="K117" s="937"/>
      <c r="L117" s="938"/>
    </row>
    <row r="118" spans="2:12" x14ac:dyDescent="0.25">
      <c r="B118" s="936"/>
      <c r="C118" s="937"/>
      <c r="D118" s="937"/>
      <c r="E118" s="937"/>
      <c r="F118" s="937"/>
      <c r="G118" s="938"/>
      <c r="H118" s="936"/>
      <c r="I118" s="937"/>
      <c r="J118" s="937"/>
      <c r="K118" s="937"/>
      <c r="L118" s="938"/>
    </row>
    <row r="119" spans="2:12" ht="15" customHeight="1" x14ac:dyDescent="0.25">
      <c r="B119" s="1035">
        <v>13</v>
      </c>
      <c r="C119" s="1036"/>
      <c r="D119" s="1036"/>
      <c r="E119" s="1036"/>
      <c r="F119" s="1036"/>
      <c r="G119" s="1037"/>
      <c r="H119" s="1035">
        <v>14</v>
      </c>
      <c r="I119" s="1036"/>
      <c r="J119" s="1036"/>
      <c r="K119" s="1036"/>
      <c r="L119" s="1037"/>
    </row>
    <row r="120" spans="2:12" ht="15.75" thickBot="1" x14ac:dyDescent="0.3">
      <c r="B120" s="964"/>
      <c r="C120" s="965"/>
      <c r="D120" s="965"/>
      <c r="E120" s="965"/>
      <c r="F120" s="965"/>
      <c r="G120" s="966"/>
      <c r="H120" s="964"/>
      <c r="I120" s="965"/>
      <c r="J120" s="965"/>
      <c r="K120" s="965"/>
      <c r="L120" s="966"/>
    </row>
    <row r="121" spans="2:12" ht="156" customHeight="1" thickBot="1" x14ac:dyDescent="0.3">
      <c r="B121" s="1032" t="s">
        <v>863</v>
      </c>
      <c r="C121" s="1033"/>
      <c r="D121" s="1033"/>
      <c r="E121" s="1033"/>
      <c r="F121" s="1033"/>
      <c r="G121" s="1033"/>
      <c r="H121" s="1033"/>
      <c r="I121" s="1033"/>
      <c r="J121" s="1033"/>
      <c r="K121" s="1033"/>
      <c r="L121" s="1034"/>
    </row>
  </sheetData>
  <mergeCells count="41">
    <mergeCell ref="B1:L2"/>
    <mergeCell ref="B3:E3"/>
    <mergeCell ref="G3:I3"/>
    <mergeCell ref="J3:L3"/>
    <mergeCell ref="B4:G4"/>
    <mergeCell ref="H4:I4"/>
    <mergeCell ref="K4:L4"/>
    <mergeCell ref="B40:G53"/>
    <mergeCell ref="H40:L53"/>
    <mergeCell ref="H5:I5"/>
    <mergeCell ref="K5:L5"/>
    <mergeCell ref="B6:L6"/>
    <mergeCell ref="B7:G20"/>
    <mergeCell ref="H7:L20"/>
    <mergeCell ref="B21:G22"/>
    <mergeCell ref="H21:L22"/>
    <mergeCell ref="B23:G36"/>
    <mergeCell ref="H23:L36"/>
    <mergeCell ref="B37:G38"/>
    <mergeCell ref="H37:L38"/>
    <mergeCell ref="B39:L39"/>
    <mergeCell ref="B89:G102"/>
    <mergeCell ref="H89:L102"/>
    <mergeCell ref="B54:G55"/>
    <mergeCell ref="H54:L55"/>
    <mergeCell ref="B56:G69"/>
    <mergeCell ref="H56:L69"/>
    <mergeCell ref="B70:G71"/>
    <mergeCell ref="H70:L71"/>
    <mergeCell ref="B72:L72"/>
    <mergeCell ref="B73:G86"/>
    <mergeCell ref="H73:L86"/>
    <mergeCell ref="B87:G88"/>
    <mergeCell ref="H87:L88"/>
    <mergeCell ref="B121:L121"/>
    <mergeCell ref="B103:G104"/>
    <mergeCell ref="H103:L104"/>
    <mergeCell ref="B105:G118"/>
    <mergeCell ref="H105:L118"/>
    <mergeCell ref="B119:G120"/>
    <mergeCell ref="H119:L120"/>
  </mergeCells>
  <pageMargins left="0.62992125984251968" right="0.23622047244094491" top="0.74803149606299213" bottom="0.74803149606299213" header="0.31496062992125984" footer="0.31496062992125984"/>
  <pageSetup scale="14"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14</vt:i4>
      </vt:variant>
    </vt:vector>
  </HeadingPairs>
  <TitlesOfParts>
    <vt:vector size="25"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UF1-3</vt:lpstr>
      <vt:lpstr>Reg fotográfico ambiental UF2,1</vt:lpstr>
      <vt:lpstr>Financiero!Área_de_impresión</vt:lpstr>
      <vt:lpstr>Predial!Área_de_impresión</vt:lpstr>
      <vt:lpstr>'Reg fotográfico ambiental UF2,1'!Área_de_impresión</vt:lpstr>
      <vt:lpstr>'Registro fotográfico OyM'!Área_de_impresión</vt:lpstr>
      <vt:lpstr>'Registro fotográfico redes'!Área_de_impresión</vt:lpstr>
      <vt:lpstr>'Registro fotográfico social'!Área_de_impresión</vt:lpstr>
      <vt:lpstr>'Registro fotográfico técnico'!Área_de_impresión</vt:lpstr>
      <vt:lpstr>'Registro fotográfico túnel'!Área_de_impresión</vt:lpstr>
      <vt:lpstr>'Reg fotográfico ambiental UF1-3'!Títulos_a_imprimir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dcterms:created xsi:type="dcterms:W3CDTF">2017-11-30T15:30:35Z</dcterms:created>
  <dcterms:modified xsi:type="dcterms:W3CDTF">2020-04-24T15:23:58Z</dcterms:modified>
</cp:coreProperties>
</file>